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<sst xmlns="http://schemas.openxmlformats.org/spreadsheetml/2006/main" count="338" uniqueCount="251">
  <si>
    <t>ValuationBot.ai</t>
  </si>
  <si>
    <t>Netflix, Inc. (NFLX)</t>
  </si>
  <si>
    <t>Analysis ID: ee6fc94e-ad77-4a84-bcbd-6484622481cd</t>
  </si>
  <si>
    <t>Created: Oct 22, 2025 11:36am</t>
  </si>
  <si>
    <t>User: Eva Luate</t>
  </si>
  <si>
    <t>Email: admin@valuationbot.ai</t>
  </si>
  <si>
    <t>ValuationBot is not financial advice. Use at your own risk.</t>
  </si>
  <si>
    <t>View this analysis online</t>
  </si>
  <si>
    <t>Summary</t>
  </si>
  <si>
    <t>(all financial data in US$ millions unless stated otherwise)</t>
  </si>
  <si>
    <t>Company</t>
  </si>
  <si>
    <t>Netflix, Inc.</t>
  </si>
  <si>
    <t>Ticker</t>
  </si>
  <si>
    <t>NFLX</t>
  </si>
  <si>
    <t>Created</t>
  </si>
  <si>
    <t>Oct 22, 2025 11:36am</t>
  </si>
  <si>
    <t>Current price</t>
  </si>
  <si>
    <t>Estimated value</t>
  </si>
  <si>
    <t>Upside</t>
  </si>
  <si>
    <t>Expected IRR</t>
  </si>
  <si>
    <t>Currency</t>
  </si>
  <si>
    <t>USD</t>
  </si>
  <si>
    <t>Valuation date</t>
  </si>
  <si>
    <t>Latest financials date</t>
  </si>
  <si>
    <t>Latest filing</t>
  </si>
  <si>
    <t>10-Q Jul 18, 2025</t>
  </si>
  <si>
    <t>Industry</t>
  </si>
  <si>
    <t>Entertainment</t>
  </si>
  <si>
    <t>Sector</t>
  </si>
  <si>
    <t>Communication Services</t>
  </si>
  <si>
    <t>Recommendation</t>
  </si>
  <si>
    <t>Strong Sell</t>
  </si>
  <si>
    <t>Exchange</t>
  </si>
  <si>
    <t>NASDAQ</t>
  </si>
  <si>
    <t>Market cap</t>
  </si>
  <si>
    <t>Share count</t>
  </si>
  <si>
    <t>Assumptions</t>
  </si>
  <si>
    <t>Valuation story</t>
  </si>
  <si>
    <t>Netflix sits in a mature growth stage with global scale, rising average revenue per member, and an expanding advertising layer. Pricing power, a deep content slate, and international reach support healthy growth, while ads add a second engine from a small base. Content obligations, FX, and competition temper upside and keep reinvestment needs high. The most likely path is solid double‑digit growth in the near term that tapers toward low single digits, with margins edging up to a sustainable mid‑20s level as scale and ads offset content intensity.</t>
  </si>
  <si>
    <t>Revenue growth rate</t>
  </si>
  <si>
    <t>Consensus points to revenue rising from ~$39B to ~$68B over five years, an ~11–12% CAGR; this anchors a first‑five‑year growth rate near 11.5%. Pricing, ads scaling from a small base, and international expansion support double‑digit growth early. Competitive intensity and FX volatility argue against a higher base rate.</t>
  </si>
  <si>
    <t>Stable growth rate</t>
  </si>
  <si>
    <t>In maturity, growth should track long‑run nominal GDP and inflation. A 3% terminal rate sits below the provided risk‑free rate and fits a global, scaled but saturated streaming market.</t>
  </si>
  <si>
    <t>Years to stability</t>
  </si>
  <si>
    <t>Netflix operates in a mature‑growth phase with durable scale yet ongoing runway in ads and international. Ten years allows five years of near‑consensus double‑digit gains, then a taper to low single digits as markets saturate and competition caps pricing power.</t>
  </si>
  <si>
    <t>Sales-to-equity ratio</t>
  </si>
  <si>
    <t>History shows 1.04–1.23 and industry 75–90th percentiles range 0.8–1.3, so 1.1 is consistent with a capital‑light platform relative to equity. Ongoing buybacks and content capitalisation sustain high sales per dollar of equity near term.</t>
  </si>
  <si>
    <t>Stable net profit margin</t>
  </si>
  <si>
    <t>Adjusted net margin reached ~25% with operating margin near high‑20s; scale and a growing ads mix can add modest uplift. Competitive content costs and FX suggest margins settle near 26%, above the industry median but below the most profitable media peers.</t>
  </si>
  <si>
    <t>FY+1 net profit margin</t>
  </si>
  <si>
    <t>Consensus implies higher profitability next year, and management targets higher operating efficiency. On our adjusted basis (capitalising R&amp;D, S&amp;M, and G&amp;A), a mid‑25% net margin bridges from ~25% while reflecting heavier content amortisation and FX noise.</t>
  </si>
  <si>
    <t>Margin convergence</t>
  </si>
  <si>
    <t>Ad monetisation, pricing, and scale should lift margins gradually, but content intensity and regional mix slow the pace. Six years matches a steady climb from mid‑20s to a sustainable 26%.</t>
  </si>
  <si>
    <t>Stable ROE</t>
  </si>
  <si>
    <t>ROE has run in the high teens to mid‑20s; competition, higher tax normalisation, and a growing equity base should pull returns down but keep them above the stable cost of equity. An 18% long‑run ROE is realistic for a scaled leader with enduring but not absolute pricing power.</t>
  </si>
  <si>
    <t>Credit rating</t>
  </si>
  <si>
    <t>Baa2/BBB</t>
  </si>
  <si>
    <t>Strong, recurring cash flow and sizable scale support investment‑grade status, while ~$16B of debt, large content obligations, and industry volatility limit headroom. Liquidity and access to markets justify a solid BBB profile.</t>
  </si>
  <si>
    <t>Recovery ratio</t>
  </si>
  <si>
    <t>Recovery skews modest due to intangible‑heavy assets and content rights with uncertain resale value. Senior unsecured structures and platform value support some recovery but not high levels.</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</si>
  <si>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</si>
  <si>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</si>
  <si>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</si>
  <si>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</si>
  <si>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</si>
  <si>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</si>
  <si>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</si>
  <si>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</si>
  <si>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</si>
  <si>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</si>
  <si>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</si>
  <si>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</si>
  <si>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</si>
  <si>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</si>
  <si>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</si>
  <si>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</si>
  <si>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</si>
  <si>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</si>
  <si>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</si>
  <si>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</si>
  <si>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</si>
  <si>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</si>
  <si>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</si>
  <si>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</si>
  <si>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</si>
  <si>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</si>
  <si>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</si>
  <si>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</si>
  <si>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</si>
  <si>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</si>
  <si>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</si>
  <si>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</si>
  <si>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</si>
  <si>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</si>
  <si>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</si>
  <si>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</si>
  <si>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</si>
  <si>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</si>
  <si>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</si>
  <si>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</si>
  <si>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</si>
  <si>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</si>
  <si>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</si>
  <si>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</si>
  <si>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Environmental Liabilities</t>
  </si>
  <si>
    <t>Other</t>
  </si>
  <si>
    <t>The company disclosed Brazilian non‑income tax assessments with potential exposure of $400m as of December 31st 2024. I applied a 35% probability given stated ‘meritorious defences’ but high uncertainty, giving an expected value of $140m.</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</si>
  <si>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</si>
  <si>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</si>
  <si>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</si>
  <si>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</si>
  <si>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</si>
  <si>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</si>
  <si>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</si>
  <si>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</si>
  <si>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</si>
  <si>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</si>
  <si>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</si>
  <si>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</si>
  <si>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</si>
  <si>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FY2024</t>
  </si>
  <si>
    <t>FY2023</t>
  </si>
  <si>
    <t>FY2022</t>
  </si>
  <si>
    <t>FY2019</t>
  </si>
  <si>
    <t>Asia Pacific</t>
  </si>
  <si>
    <t>Asia-Pacific (APAC)</t>
  </si>
  <si>
    <t>Domestic Dvd</t>
  </si>
  <si>
    <t>Domestic Streaming</t>
  </si>
  <si>
    <t>EMEA</t>
  </si>
  <si>
    <t>Europe, Middle East, and Africa (EMEA)</t>
  </si>
  <si>
    <t>International Streaming</t>
  </si>
  <si>
    <t>Latin America</t>
  </si>
  <si>
    <t>Latin America (LATAM)</t>
  </si>
  <si>
    <t>United States And Canada</t>
  </si>
  <si>
    <t>United States and Canada (UCAN)</t>
  </si>
  <si>
    <t>Total</t>
  </si>
  <si>
    <t>Operating segments</t>
  </si>
  <si>
    <t>Streaming</t>
  </si>
  <si>
    <t>Multiples</t>
  </si>
  <si>
    <t>Metric</t>
  </si>
  <si>
    <t>Company multiple</t>
  </si>
  <si>
    <t>Percentile of industry multiples</t>
  </si>
  <si>
    <t>Price-to-sales</t>
  </si>
  <si>
    <t>13.5x</t>
  </si>
  <si>
    <t>78th</t>
  </si>
  <si>
    <t>Price-to-earnings</t>
  </si>
  <si>
    <t>54.6x</t>
  </si>
  <si>
    <t>75th</t>
  </si>
  <si>
    <t>Price-to-book</t>
  </si>
  <si>
    <t>14.6x</t>
  </si>
  <si>
    <t>≥90th</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</si>
  <si>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</si>
  <si>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</si>
  <si>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</si>
  <si>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</si>
  <si>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</si>
  <si>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</si>
  <si>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</si>
  <si>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</si>
  <si>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</si>
  <si>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</si>
  <si>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</si>
  <si>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</si>
  <si>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</si>
  <si>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</si>
  <si>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</si>
  <si>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</si>
  <si>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EV/Sales</t>
  </si>
  <si>
    <t>Weight</t>
  </si>
  <si>
    <t>Business beta</t>
  </si>
  <si>
    <t>Debt-to-equity ratio</t>
  </si>
  <si>
    <t>Cash-to-firm ratio</t>
  </si>
  <si>
    <t>Marginal tax rate</t>
  </si>
  <si>
    <t>Equity beta</t>
  </si>
  <si>
    <t>Equity risk premium (ERP) calculation</t>
  </si>
  <si>
    <t>Country</t>
  </si>
  <si>
    <t>ERP</t>
  </si>
  <si>
    <t>Tax rate</t>
  </si>
  <si>
    <t>Asia-Pacific</t>
  </si>
  <si>
    <t>North America</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</si>
  <si>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</si>
  <si>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</si>
  <si>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</si>
  <si>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</si>
  <si>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</si>
  <si>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</si>
  <si>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</si>
  <si>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</si>
  <si>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</si>
  <si>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</si>
  <si>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</si>
  <si>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</si>
  <si>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</si>
  <si>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</si>
  <si>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</si>
  <si>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</si>
  <si>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</si>
  <si>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In the bull case, Netflix converts its scale into a second growth engine from advertising while sustaining pricing power and strong slate cadence. International expansion, better ad targeting, and selective live content raise engagement and average revenue per member. Content spend stays high but monetisation improves, pushing margins higher as the platform benefits from operating leverage. I treat Netflix as a mature growth company with a longer runway and higher quality of cash flows than history implied, yet still bounded by content intensity and competition.</t>
  </si>
  <si>
    <t>Value driver</t>
  </si>
  <si>
    <t>Consensus implies an ~11–12% multi‑year CAGR to the late 2020s; the bull case assumes ads scale faster, paid sharing holds, and price actions stick, lifting the first five‑year pace modestly above consensus. Strong slates and selective live content support higher engagement and ARPU. This uplift is plausible for a scaled leader with improving ad tech and international tailwinds.</t>
  </si>
  <si>
    <t>In maturity, growth should track long‑run nominal GDP and inflation. I set terminal growth just below the provided risk‑free rate to respect the hard cap while reflecting a durable, global platform.</t>
  </si>
  <si>
    <t>I extend the high‑growth window to reflect a longer ads and international runway plus optionality in live and games. A 12‑year horizon makes a 12.5% first‑half CAGR plausible against the multi‑year consensus path, then allows tapering to low single digits.</t>
  </si>
  <si>
    <t>History sits near 1.0–1.3 and the industry 75–90th percentiles centre around 0.8–1.3, so 1.2 fits a capital‑light model buoyed by an ads mix and ongoing buybacks. I assume content spend remains high but monetisation efficiency lifts sales per dollar of equity.</t>
  </si>
  <si>
    <t>Scale, higher ad yield, and pricing lift margins toward the high‑20s on our adjusted basis. Content intensity and FX keep a ceiling below the very top media peers, but a sustained ads layer and operating leverage support a step‑up versus history.</t>
  </si>
  <si>
    <t>Consensus shows further operating efficiency; ads and pricing boost near‑term profitability. On our adjusted basis (capitalising R&amp;D and S&amp;M), margin lands a little above reported consensus and steps toward the high‑20s while absorbing heavier content amortisation.</t>
  </si>
  <si>
    <t>Ads scale and efficiency gains accrue steadily, not instantly, given content amortisation cycles and regional mix. Seven years fits a measured climb from mid‑20s to a sustainable high‑20s level.</t>
  </si>
  <si>
    <t>ROE has run in the high teens to mid‑20s; in maturity I assume a durable but moderated 20% supported by scale, brand, and an ads contribution. This comfortably exceeds the stable cost of equity, consistent with a moat that persists but normalises.</t>
  </si>
  <si>
    <t>A3/A-</t>
  </si>
  <si>
    <t>Stronger, more predictable free cash flow, modest net leverage, and scale merit an upgrade from mid‑BBB to low‑A territory in the bull case. Large but manageable content obligations and global diversification support investment‑grade strength.</t>
  </si>
  <si>
    <t>Recovery remains constrained by intangible‑heavy assets, but platform value, global brand, and senior unsecured structures support a modestly higher recovery than base. A deeper ad business and larger cash generation improve going‑concern value in distress.</t>
  </si>
  <si>
    <t>Bear-case scenario</t>
  </si>
  <si>
    <t>I assume pricing actions trigger higher churn and slower member additions, while ads scale more slowly than hoped. FX and regulatory friction, including tax disputes, weigh on reported results and limit operating leverage. Content costs remain high and lumpy, forcing sustained reinvestment and weaker capital efficiency. In this bear path, Netflix sits in late mature growth drifting toward full maturity, with slower top‑line expansion and a lower, but still solid, profitability base.</t>
  </si>
  <si>
    <t>A slower ads ramp, heavier churn after price rises, and persistent FX drag pull growth below the multi‑year consensus path. An 8% first‑half CAGR is plausible for a mature platform facing tougher competition and content timing risk. It fits a bear path that underperforms the industry expectations yet still grows from scale.</t>
  </si>
  <si>
    <t>In a bear outcome, the business settles into low growth as markets saturate and pricing power fades. A 2.5% terminal rate sits below the risk‑free rate and reflects long‑run inflation‑like expansion with limited share gains.</t>
  </si>
  <si>
    <t>The firm is in late mature growth and faces faster normalisation as competition and regulation bite. Eight years allows roughly four years of subdued growth before tapering to a low terminal rate, consistent with weakening momentum.</t>
  </si>
  <si>
    <t>Heavier reinvestment in content and ad tech, plus higher working capital needs from title timing, reduce capital efficiency versus history (~1.04–1.23). 0.85 remains above the sector median but reflects a tougher cash conversion profile in this scenario.</t>
  </si>
  <si>
    <t>Content amortisation stays elevated, FX persists, and regulatory/tax friction limits operating leverage. A 22% adjusted net margin is below recent highs and aligns with a durable but pressured moat.</t>
  </si>
  <si>
    <t>Higher content amortisation, FX headwinds, and legal/tax exposures trim profitability from the recent level. Ads contribution helps cushion the fall, keeping the margin in the mid‑20s on our adjusted basis but trending down toward the stable level.</t>
  </si>
  <si>
    <t>Competitive pressure and content intensity drive a relatively quick drift down from mid‑20s to a lower steady state. Five years matches a pragmatic pace given sticky content costs and limited pricing flexibility.</t>
  </si>
  <si>
    <t>Returns fade with lower margins, a larger equity base, and less pricing power, but remain above the stable cost of equity. This level is consistent with a scaled platform whose moat endures yet no longer commands premium economics.</t>
  </si>
  <si>
    <t>Baa3/BBB-</t>
  </si>
  <si>
    <t>Margin compression, high content commitments, and potential refinancing at higher rates squeeze coverage. Scale and recurring subscriptions still support an investment‑grade floor at the low end.</t>
  </si>
  <si>
    <t>Recovery remains modest due to intangible‑heavy assets and content rights with uncertain resale value. Senior unsecured structures and platform value support some recovery but below mid‑cycle norms in stress.</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</si>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</sst>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0.0"/>
  </numFmts>
  <fonts count="19" x14ac:knownFonts="1">
    <font>
      <color theme="1"/>
      <family val="2"/>
      <scheme val="minor"/>
      <sz val="11"/>
      <name val="Calibri"/>
    </font>
    <font>
      <b/>
      <color rgb="FF0284c7"/>
      <sz val="32"/>
    </font>
    <font>
      <b/>
      <color rgb="FF111827"/>
      <sz val="26"/>
    </font>
    <font>
      <color rgb="FF111827"/>
      <sz val="12"/>
    </font>
    <font>
      <color rgb="FF111827"/>
      <sz val="10"/>
    </font>
    <font>
      <u/>
      <color rgb="FF0284c7"/>
      <sz val="12"/>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1">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FFE6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6">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0" fontId="4" fillId="0" borderId="0" xfId="0" applyFont="1"/>
    <xf numFmtId="0" fontId="4" fillId="0" borderId="0" xfId="0" applyFont="1" applyAlignment="1">
      <alignment horizontal="left"/>
    </xf>
    <xf numFmtId="0" fontId="4"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6" borderId="0" xfId="0" applyNumberFormat="1" applyFont="1" applyFill="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localhost:5173/analysis/ee6fc94e-ad77-4a84-bcbd-6484622481cd/results" TargetMode="External"/><Relationship Id="rId2" Type="http://schemas.openxmlformats.org/officeDocument/2006/relationships/hyperlink" Target="http://localhost:5173" TargetMode="External"/></Relationships>
</file>

<file path=xl/worksheets/_rels/sheet10.xml.rels><?xml version="1.0" encoding="UTF-8" standalone="yes"?>
<Relationships xmlns="http://schemas.openxmlformats.org/package/2006/relationships"><Relationship Id="rId1" Type="http://schemas.openxmlformats.org/officeDocument/2006/relationships/image" Target="../media/image1.png"/></Relationships>
</file>

<file path=xl/worksheets/_rels/sheet11.xml.rels><?xml version="1.0" encoding="UTF-8" standalone="yes"?>
<Relationships xmlns="http://schemas.openxmlformats.org/package/2006/relationships"><Relationship Id="rId1" Type="http://schemas.openxmlformats.org/officeDocument/2006/relationships/image" Target="../media/image1.png"/></Relationships>
</file>

<file path=xl/worksheets/_rels/sheet12.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_rels/sheet5.xml.rels><?xml version="1.0" encoding="UTF-8" standalone="yes"?>
<Relationships xmlns="http://schemas.openxmlformats.org/package/2006/relationships"><Relationship Id="rId1" Type="http://schemas.openxmlformats.org/officeDocument/2006/relationships/image" Target="../media/image1.png"/></Relationships>
</file>

<file path=xl/worksheets/_rels/sheet6.xml.rels><?xml version="1.0" encoding="UTF-8" standalone="yes"?>
<Relationships xmlns="http://schemas.openxmlformats.org/package/2006/relationships"><Relationship Id="rId1" Type="http://schemas.openxmlformats.org/officeDocument/2006/relationships/image" Target="../media/image1.png"/></Relationships>
</file>

<file path=xl/worksheets/_rels/sheet7.xml.rels><?xml version="1.0" encoding="UTF-8" standalone="yes"?>
<Relationships xmlns="http://schemas.openxmlformats.org/package/2006/relationships"><Relationship Id="rId1" Type="http://schemas.openxmlformats.org/officeDocument/2006/relationships/image" Target="../media/image1.png"/></Relationships>
</file>

<file path=xl/worksheets/_rels/sheet8.xml.rels><?xml version="1.0" encoding="UTF-8" standalone="yes"?>
<Relationships xmlns="http://schemas.openxmlformats.org/package/2006/relationships"><Relationship Id="rId1" Type="http://schemas.openxmlformats.org/officeDocument/2006/relationships/image" Target="../media/image1.png"/></Relationships>
</file>

<file path=xl/worksheets/_rels/sheet9.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5" t="s">
        <v>7</v>
      </c>
      <c r="B8" s="5"/>
    </row>
    <row r="9" spans="1:2" x14ac:dyDescent="0.25">
      <c r="A9" s="5" t="s">
        <v>0</v>
      </c>
      <c r="B9" s="5"/>
    </row>
  </sheetData>
  <mergeCells count="9">
    <mergeCell ref="A1:B1"/>
    <mergeCell ref="A2:B2"/>
    <mergeCell ref="A3:B3"/>
    <mergeCell ref="A4:B4"/>
    <mergeCell ref="A5:B5"/>
    <mergeCell ref="A6:B6"/>
    <mergeCell ref="A7:B7"/>
    <mergeCell ref="A8:B8"/>
    <mergeCell ref="A9:B9"/>
  </mergeCells>
  <hyperlinks>
    <hyperlink ref="A8" r:id="rId1"/>
    <hyperlink ref="A9"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7" customWidth="1"/>
    <col min="3" max="3" width="15" style="48" customWidth="1"/>
  </cols>
  <sheetData>
    <row r="1" spans="1:3" s="8" customFormat="1" x14ac:dyDescent="0.25">
      <c r="A1" s="9" t="s">
        <v>188</v>
      </c>
      <c r="B1" s="49"/>
      <c r="C1" s="50"/>
    </row>
    <row r="2" spans="1:3" x14ac:dyDescent="0.25">
      <c r="A2" s="11" t="s">
        <v>9</v>
      </c>
      <c r="B2" s="35"/>
      <c r="C2" s="51"/>
    </row>
    <row r="4" spans="1:3" s="32" customFormat="1" x14ac:dyDescent="0.25">
      <c r="A4" s="21" t="s">
        <v>189</v>
      </c>
      <c r="B4" s="52" t="s">
        <v>190</v>
      </c>
      <c r="C4" s="53" t="s">
        <v>191</v>
      </c>
    </row>
    <row r="5" spans="1:3" x14ac:dyDescent="0.25">
      <c r="A5" s="11" t="s">
        <v>192</v>
      </c>
      <c r="B5" s="13">
        <v>334.881858366307</v>
      </c>
      <c r="C5" s="54">
        <v>-0.730227688914241</v>
      </c>
    </row>
    <row r="6" spans="1:3" x14ac:dyDescent="0.25">
      <c r="A6" s="11" t="s">
        <v>193</v>
      </c>
      <c r="B6" s="13">
        <v>202.101018746028</v>
      </c>
      <c r="C6" s="54">
        <v>-0.837192557501085</v>
      </c>
    </row>
    <row r="7" spans="1:3" x14ac:dyDescent="0.25">
      <c r="A7" s="11" t="s">
        <v>194</v>
      </c>
      <c r="B7" s="13">
        <v>453.9731003554606</v>
      </c>
      <c r="C7" s="54">
        <v>-0.6342908121356098</v>
      </c>
    </row>
    <row r="9" spans="1:3" x14ac:dyDescent="0.25">
      <c r="A9" s="18" t="s">
        <v>195</v>
      </c>
      <c r="B9" s="35"/>
      <c r="C9" s="51"/>
    </row>
    <row r="10" spans="1:3" x14ac:dyDescent="0.25">
      <c r="A10" s="11" t="s">
        <v>196</v>
      </c>
      <c r="B10" s="13">
        <v>453.9731003554606</v>
      </c>
      <c r="C10" s="51"/>
    </row>
    <row r="11" spans="1:3" x14ac:dyDescent="0.25">
      <c r="A11" s="11" t="s">
        <v>191</v>
      </c>
      <c r="B11" s="14">
        <v>-0.6342908121356098</v>
      </c>
      <c r="C11" s="51"/>
    </row>
    <row r="12" spans="1:3" x14ac:dyDescent="0.25">
      <c r="A12" s="11" t="s">
        <v>197</v>
      </c>
      <c r="B12" s="35"/>
      <c r="C12" s="51"/>
    </row>
    <row r="13" spans="1:3" s="17" customFormat="1" x14ac:dyDescent="0.25">
      <c r="A13" s="18" t="s">
        <v>198</v>
      </c>
      <c r="B13" s="55" t="s">
        <v>95</v>
      </c>
      <c r="C13" s="56" t="s">
        <v>98</v>
      </c>
    </row>
    <row r="14" spans="1:3" x14ac:dyDescent="0.25">
      <c r="A14" s="11" t="s">
        <v>39</v>
      </c>
      <c r="B14" s="14">
        <v>0.125</v>
      </c>
      <c r="C14" s="51" t="s">
        <v>199</v>
      </c>
    </row>
    <row r="15" spans="1:3" x14ac:dyDescent="0.25">
      <c r="A15" s="11" t="s">
        <v>41</v>
      </c>
      <c r="B15" s="14">
        <v>0.035</v>
      </c>
      <c r="C15" s="51" t="s">
        <v>200</v>
      </c>
    </row>
    <row r="16" spans="1:3" x14ac:dyDescent="0.25">
      <c r="A16" s="11" t="s">
        <v>43</v>
      </c>
      <c r="B16" s="16">
        <v>12</v>
      </c>
      <c r="C16" s="51" t="s">
        <v>201</v>
      </c>
    </row>
    <row r="17" spans="1:3" x14ac:dyDescent="0.25">
      <c r="A17" s="11" t="s">
        <v>45</v>
      </c>
      <c r="B17" s="16">
        <v>1.2</v>
      </c>
      <c r="C17" s="51" t="s">
        <v>202</v>
      </c>
    </row>
    <row r="18" spans="1:3" x14ac:dyDescent="0.25">
      <c r="A18" s="11" t="s">
        <v>47</v>
      </c>
      <c r="B18" s="14">
        <v>0.285</v>
      </c>
      <c r="C18" s="51" t="s">
        <v>203</v>
      </c>
    </row>
    <row r="19" spans="1:3" x14ac:dyDescent="0.25">
      <c r="A19" s="11" t="s">
        <v>49</v>
      </c>
      <c r="B19" s="14">
        <v>0.265</v>
      </c>
      <c r="C19" s="51" t="s">
        <v>204</v>
      </c>
    </row>
    <row r="20" spans="1:3" x14ac:dyDescent="0.25">
      <c r="A20" s="11" t="s">
        <v>51</v>
      </c>
      <c r="B20" s="16">
        <v>7</v>
      </c>
      <c r="C20" s="51" t="s">
        <v>205</v>
      </c>
    </row>
    <row r="21" spans="1:3" x14ac:dyDescent="0.25">
      <c r="A21" s="11" t="s">
        <v>53</v>
      </c>
      <c r="B21" s="14">
        <v>0.2</v>
      </c>
      <c r="C21" s="51" t="s">
        <v>206</v>
      </c>
    </row>
    <row r="22" spans="1:3" x14ac:dyDescent="0.25">
      <c r="A22" s="11" t="s">
        <v>55</v>
      </c>
      <c r="B22" s="35" t="s">
        <v>207</v>
      </c>
      <c r="C22" s="51" t="s">
        <v>208</v>
      </c>
    </row>
    <row r="23" spans="1:3" x14ac:dyDescent="0.25">
      <c r="A23" s="11" t="s">
        <v>58</v>
      </c>
      <c r="B23" s="14">
        <v>0.4</v>
      </c>
      <c r="C23" s="51" t="s">
        <v>209</v>
      </c>
    </row>
    <row r="25" spans="1:3" x14ac:dyDescent="0.25">
      <c r="A25" s="18" t="s">
        <v>210</v>
      </c>
      <c r="B25" s="35"/>
      <c r="C25" s="51"/>
    </row>
    <row r="26" spans="1:3" x14ac:dyDescent="0.25">
      <c r="A26" s="11" t="s">
        <v>196</v>
      </c>
      <c r="B26" s="13">
        <v>202.101018746028</v>
      </c>
      <c r="C26" s="51"/>
    </row>
    <row r="27" spans="1:3" x14ac:dyDescent="0.25">
      <c r="A27" s="11" t="s">
        <v>191</v>
      </c>
      <c r="B27" s="14">
        <v>-0.837192557501085</v>
      </c>
      <c r="C27" s="51"/>
    </row>
    <row r="28" spans="1:3" x14ac:dyDescent="0.25">
      <c r="A28" s="11" t="s">
        <v>211</v>
      </c>
      <c r="B28" s="35"/>
      <c r="C28" s="51"/>
    </row>
    <row r="29" spans="1:3" s="17" customFormat="1" x14ac:dyDescent="0.25">
      <c r="A29" s="18" t="s">
        <v>198</v>
      </c>
      <c r="B29" s="55" t="s">
        <v>95</v>
      </c>
      <c r="C29" s="56" t="s">
        <v>98</v>
      </c>
    </row>
    <row r="30" spans="1:3" x14ac:dyDescent="0.25">
      <c r="A30" s="11" t="s">
        <v>39</v>
      </c>
      <c r="B30" s="14">
        <v>0.08</v>
      </c>
      <c r="C30" s="51" t="s">
        <v>212</v>
      </c>
    </row>
    <row r="31" spans="1:3" x14ac:dyDescent="0.25">
      <c r="A31" s="11" t="s">
        <v>41</v>
      </c>
      <c r="B31" s="14">
        <v>0.025</v>
      </c>
      <c r="C31" s="51" t="s">
        <v>213</v>
      </c>
    </row>
    <row r="32" spans="1:3" x14ac:dyDescent="0.25">
      <c r="A32" s="11" t="s">
        <v>43</v>
      </c>
      <c r="B32" s="16">
        <v>8</v>
      </c>
      <c r="C32" s="51" t="s">
        <v>214</v>
      </c>
    </row>
    <row r="33" spans="1:3" x14ac:dyDescent="0.25">
      <c r="A33" s="11" t="s">
        <v>45</v>
      </c>
      <c r="B33" s="16">
        <v>0.85</v>
      </c>
      <c r="C33" s="51" t="s">
        <v>215</v>
      </c>
    </row>
    <row r="34" spans="1:3" x14ac:dyDescent="0.25">
      <c r="A34" s="11" t="s">
        <v>47</v>
      </c>
      <c r="B34" s="14">
        <v>0.22</v>
      </c>
      <c r="C34" s="51" t="s">
        <v>216</v>
      </c>
    </row>
    <row r="35" spans="1:3" x14ac:dyDescent="0.25">
      <c r="A35" s="11" t="s">
        <v>49</v>
      </c>
      <c r="B35" s="14">
        <v>0.235</v>
      </c>
      <c r="C35" s="51" t="s">
        <v>217</v>
      </c>
    </row>
    <row r="36" spans="1:3" x14ac:dyDescent="0.25">
      <c r="A36" s="11" t="s">
        <v>51</v>
      </c>
      <c r="B36" s="16">
        <v>5</v>
      </c>
      <c r="C36" s="51" t="s">
        <v>218</v>
      </c>
    </row>
    <row r="37" spans="1:3" x14ac:dyDescent="0.25">
      <c r="A37" s="11" t="s">
        <v>53</v>
      </c>
      <c r="B37" s="14">
        <v>0.16</v>
      </c>
      <c r="C37" s="51" t="s">
        <v>219</v>
      </c>
    </row>
    <row r="38" spans="1:3" x14ac:dyDescent="0.25">
      <c r="A38" s="11" t="s">
        <v>55</v>
      </c>
      <c r="B38" s="35" t="s">
        <v>220</v>
      </c>
      <c r="C38" s="51" t="s">
        <v>221</v>
      </c>
    </row>
    <row r="39" spans="1:3" x14ac:dyDescent="0.25">
      <c r="A39" s="11" t="s">
        <v>58</v>
      </c>
      <c r="B39" s="14">
        <v>0.3</v>
      </c>
      <c r="C39" s="51" t="s">
        <v>222</v>
      </c>
    </row>
  </sheetData>
  <pageMargins left="0.7" right="0.7" top="0.75" bottom="0.75" header="0.3" footer="0.3"/>
  <pageSetup orientation="portrait" horizontalDpi="4294967295" verticalDpi="4294967295" scale="100" fitToWidth="1" fitToHeight="1"/>
  <pictur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howGridLines="0"/>
  </sheetViews>
  <sheetFormatPr defaultRowHeight="15" outlineLevelRow="0" outlineLevelCol="0" x14ac:dyDescent="55"/>
  <cols>
    <col min="1" max="1" width="25" style="6" customWidth="1"/>
    <col min="2" max="9" width="15" style="7" customWidth="1"/>
  </cols>
  <sheetData>
    <row r="1" spans="1:9" s="8" customFormat="1" x14ac:dyDescent="0.25">
      <c r="A1" s="9" t="s">
        <v>223</v>
      </c>
      <c r="B1" s="10"/>
      <c r="C1" s="10"/>
      <c r="D1" s="10"/>
      <c r="E1" s="10"/>
      <c r="F1" s="10"/>
      <c r="G1" s="10"/>
      <c r="H1" s="10"/>
      <c r="I1" s="10"/>
    </row>
    <row r="2" spans="1:9" x14ac:dyDescent="0.25">
      <c r="A2" s="11" t="s">
        <v>9</v>
      </c>
      <c r="B2" s="12"/>
      <c r="C2" s="12"/>
      <c r="D2" s="12"/>
      <c r="E2" s="12"/>
      <c r="F2" s="12"/>
      <c r="G2" s="12"/>
      <c r="H2" s="12"/>
      <c r="I2" s="12"/>
    </row>
    <row r="4" spans="1:9" x14ac:dyDescent="0.25">
      <c r="A4" s="21" t="s">
        <v>224</v>
      </c>
      <c r="B4" s="57">
        <v>0</v>
      </c>
      <c r="C4" s="57">
        <v>0.005</v>
      </c>
      <c r="D4" s="57">
        <v>0.01</v>
      </c>
      <c r="E4" s="57">
        <v>0.015</v>
      </c>
      <c r="F4" s="57">
        <v>0.02</v>
      </c>
      <c r="G4" s="57">
        <v>0.025</v>
      </c>
      <c r="H4" s="57">
        <v>0.03</v>
      </c>
      <c r="I4" s="57">
        <v>0.035</v>
      </c>
    </row>
    <row r="5" spans="1:9" x14ac:dyDescent="0.25">
      <c r="A5" s="58">
        <v>0.0706</v>
      </c>
      <c r="B5" s="59">
        <v>550.5427268606463</v>
      </c>
      <c r="C5" s="59">
        <v>575.1938530589553</v>
      </c>
      <c r="D5" s="59">
        <v>603.6415087089642</v>
      </c>
      <c r="E5" s="59">
        <v>636.9015264669115</v>
      </c>
      <c r="F5" s="59">
        <v>676.3910843747818</v>
      </c>
      <c r="G5" s="59">
        <v>724.1487395435587</v>
      </c>
      <c r="H5" s="59">
        <v>783.2170482860627</v>
      </c>
      <c r="I5" s="59">
        <v>858.3476189278297</v>
      </c>
    </row>
    <row r="6" spans="1:9" x14ac:dyDescent="0.25">
      <c r="A6" s="58">
        <v>0.0806</v>
      </c>
      <c r="B6" s="59">
        <v>467.0013984843989</v>
      </c>
      <c r="C6" s="59">
        <v>483.7299300069013</v>
      </c>
      <c r="D6" s="59">
        <v>502.6142430231808</v>
      </c>
      <c r="E6" s="59">
        <v>524.1407308345853</v>
      </c>
      <c r="F6" s="59">
        <v>548.9561826462101</v>
      </c>
      <c r="G6" s="59">
        <v>577.9399023976073</v>
      </c>
      <c r="H6" s="59">
        <v>612.3185857818243</v>
      </c>
      <c r="I6" s="59">
        <v>653.8567742376292</v>
      </c>
    </row>
    <row r="7" spans="1:9" x14ac:dyDescent="0.25">
      <c r="A7" s="58">
        <v>0.0906</v>
      </c>
      <c r="B7" s="59">
        <v>402.5659307232609</v>
      </c>
      <c r="C7" s="59">
        <v>414.2851250471051</v>
      </c>
      <c r="D7" s="59">
        <v>427.2864189961388</v>
      </c>
      <c r="E7" s="59">
        <v>441.8189798560228</v>
      </c>
      <c r="F7" s="59">
        <v>458.2024580653012</v>
      </c>
      <c r="G7" s="59">
        <v>476.8538469039601</v>
      </c>
      <c r="H7" s="59">
        <v>498.3276390485411</v>
      </c>
      <c r="I7" s="59">
        <v>523.3776503234373</v>
      </c>
    </row>
    <row r="8" spans="1:9" x14ac:dyDescent="0.25">
      <c r="A8" s="58">
        <v>0.1006</v>
      </c>
      <c r="B8" s="59">
        <v>351.49510644251</v>
      </c>
      <c r="C8" s="59">
        <v>359.9077879760728</v>
      </c>
      <c r="D8" s="59">
        <v>369.1084878532942</v>
      </c>
      <c r="E8" s="59">
        <v>379.2310564223664</v>
      </c>
      <c r="F8" s="59">
        <v>390.4424749740301</v>
      </c>
      <c r="G8" s="59">
        <v>402.9538107284653</v>
      </c>
      <c r="H8" s="59">
        <v>417.0358269086814</v>
      </c>
      <c r="I8" s="59">
        <v>433.0417315593332</v>
      </c>
    </row>
    <row r="9" spans="1:9" x14ac:dyDescent="0.25">
      <c r="A9" s="58">
        <v>0.1106</v>
      </c>
      <c r="B9" s="59">
        <v>310.1274158128825</v>
      </c>
      <c r="C9" s="59">
        <v>316.2825965765037</v>
      </c>
      <c r="D9" s="59">
        <v>322.9332288739225</v>
      </c>
      <c r="E9" s="59">
        <v>330.1535599863871</v>
      </c>
      <c r="F9" s="59">
        <v>338.0341597478745</v>
      </c>
      <c r="G9" s="59">
        <v>346.6866868227658</v>
      </c>
      <c r="H9" s="59">
        <v>356.250429026577</v>
      </c>
      <c r="I9" s="59">
        <v>366.9014390059505</v>
      </c>
    </row>
    <row r="10" spans="1:9" x14ac:dyDescent="0.25">
      <c r="A10" s="58">
        <v>0.1206</v>
      </c>
      <c r="B10" s="59">
        <v>276.0185386052416</v>
      </c>
      <c r="C10" s="59">
        <v>280.5900132217446</v>
      </c>
      <c r="D10" s="59">
        <v>285.477387506887</v>
      </c>
      <c r="E10" s="59">
        <v>290.7226233476694</v>
      </c>
      <c r="F10" s="59">
        <v>296.3759689085897</v>
      </c>
      <c r="G10" s="59">
        <v>302.4981248665654</v>
      </c>
      <c r="H10" s="59">
        <v>309.1631279375096</v>
      </c>
      <c r="I10" s="59">
        <v>316.4622449796863</v>
      </c>
    </row>
    <row r="11" spans="1:9" x14ac:dyDescent="0.25">
      <c r="A11" s="58">
        <v>0.1306</v>
      </c>
      <c r="B11" s="59">
        <v>247.4751096287774</v>
      </c>
      <c r="C11" s="59">
        <v>250.9106115475662</v>
      </c>
      <c r="D11" s="59">
        <v>254.5486893822332</v>
      </c>
      <c r="E11" s="59">
        <v>258.4131790779577</v>
      </c>
      <c r="F11" s="59">
        <v>262.5321798956655</v>
      </c>
      <c r="G11" s="59">
        <v>266.939063153514</v>
      </c>
      <c r="H11" s="59">
        <v>271.6737817820361</v>
      </c>
      <c r="I11" s="59">
        <v>276.7845908234534</v>
      </c>
    </row>
    <row r="12" spans="1:9" x14ac:dyDescent="0.25">
      <c r="A12" s="58">
        <v>0.1406</v>
      </c>
      <c r="B12" s="59">
        <v>223.2874685105155</v>
      </c>
      <c r="C12" s="59">
        <v>225.8929955928369</v>
      </c>
      <c r="D12" s="59">
        <v>228.6279959596462</v>
      </c>
      <c r="E12" s="59">
        <v>231.5058528324442</v>
      </c>
      <c r="F12" s="59">
        <v>234.542129135801</v>
      </c>
      <c r="G12" s="59">
        <v>237.7550384093948</v>
      </c>
      <c r="H12" s="59">
        <v>241.1660434506208</v>
      </c>
      <c r="I12" s="59">
        <v>244.800625022701</v>
      </c>
    </row>
    <row r="13" spans="1:9" x14ac:dyDescent="0.25">
      <c r="A13" s="58">
        <v>0.1506</v>
      </c>
      <c r="B13" s="59">
        <v>202.5689021258728</v>
      </c>
      <c r="C13" s="59">
        <v>204.5585822152252</v>
      </c>
      <c r="D13" s="59">
        <v>206.6297869943031</v>
      </c>
      <c r="E13" s="59">
        <v>208.7897572909478</v>
      </c>
      <c r="F13" s="59">
        <v>211.0468089233163</v>
      </c>
      <c r="G13" s="59">
        <v>213.410546265673</v>
      </c>
      <c r="H13" s="59">
        <v>215.8921289372437</v>
      </c>
      <c r="I13" s="59">
        <v>218.5046076980943</v>
      </c>
    </row>
    <row r="14" spans="1:9" x14ac:dyDescent="0.25">
      <c r="A14" s="58">
        <v>0.1606</v>
      </c>
      <c r="B14" s="59">
        <v>184.6549613157268</v>
      </c>
      <c r="C14" s="59">
        <v>186.1816742096869</v>
      </c>
      <c r="D14" s="59">
        <v>187.7580807246901</v>
      </c>
      <c r="E14" s="59">
        <v>189.3877717529513</v>
      </c>
      <c r="F14" s="59">
        <v>191.0748199301432</v>
      </c>
      <c r="G14" s="59">
        <v>192.8238681057668</v>
      </c>
      <c r="H14" s="59">
        <v>194.6402381336144</v>
      </c>
      <c r="I14" s="59">
        <v>196.530065644765</v>
      </c>
    </row>
    <row r="15" spans="1:9" x14ac:dyDescent="0.25">
      <c r="A15" s="58">
        <v>0.1706</v>
      </c>
      <c r="B15" s="59">
        <v>169.0382008459427</v>
      </c>
      <c r="C15" s="59">
        <v>170.212996945475</v>
      </c>
      <c r="D15" s="59">
        <v>171.4161925539812</v>
      </c>
      <c r="E15" s="59">
        <v>172.6492035763077</v>
      </c>
      <c r="F15" s="59">
        <v>173.9136088858887</v>
      </c>
      <c r="G15" s="59">
        <v>175.2111780086325</v>
      </c>
      <c r="H15" s="59">
        <v>176.5439047117358</v>
      </c>
      <c r="I15" s="59">
        <v>177.9140480215518</v>
      </c>
    </row>
    <row r="17" spans="1:9" s="60" customFormat="1" x14ac:dyDescent="0.25">
      <c r="A17" s="61" t="s">
        <v>225</v>
      </c>
      <c r="B17" s="62"/>
      <c r="C17" s="62"/>
      <c r="D17" s="62"/>
      <c r="E17" s="62"/>
      <c r="F17" s="62"/>
      <c r="G17" s="62"/>
      <c r="H17" s="62"/>
      <c r="I17" s="62"/>
    </row>
  </sheetData>
  <pageMargins left="0.7" right="0.7" top="0.75" bottom="0.75" header="0.3" footer="0.3"/>
  <pageSetup orientation="portrait" horizontalDpi="4294967295" verticalDpi="4294967295" scale="100" fitToWidth="1" fitToHeight="1"/>
  <pictur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3" customWidth="1"/>
  </cols>
  <sheetData>
    <row r="1" spans="1:4" s="8" customFormat="1" x14ac:dyDescent="0.25">
      <c r="A1" s="9" t="s">
        <v>226</v>
      </c>
      <c r="B1" s="64"/>
      <c r="C1" s="64"/>
      <c r="D1" s="64"/>
    </row>
    <row r="2" spans="1:4" x14ac:dyDescent="0.25">
      <c r="A2" s="11" t="s">
        <v>9</v>
      </c>
      <c r="B2" s="65"/>
      <c r="C2" s="65"/>
      <c r="D2" s="65"/>
    </row>
    <row r="4" spans="1:4" x14ac:dyDescent="0.25">
      <c r="A4" s="11" t="s">
        <v>19</v>
      </c>
      <c r="B4" s="14">
        <v>0.05658152535557746</v>
      </c>
      <c r="C4" s="65" t="s">
        <v>61</v>
      </c>
      <c r="D4" s="65" t="s">
        <v>61</v>
      </c>
    </row>
    <row r="6" spans="1:4" s="32" customFormat="1" x14ac:dyDescent="0.25">
      <c r="A6" s="21" t="s">
        <v>227</v>
      </c>
      <c r="B6" s="66" t="s">
        <v>228</v>
      </c>
      <c r="C6" s="66" t="s">
        <v>229</v>
      </c>
      <c r="D6" s="66" t="s">
        <v>230</v>
      </c>
    </row>
    <row r="7" spans="1:4" x14ac:dyDescent="0.25">
      <c r="A7" s="11" t="s">
        <v>47</v>
      </c>
      <c r="B7" s="14">
        <v>0.26</v>
      </c>
      <c r="C7" s="14">
        <v>0.4247113892521554</v>
      </c>
      <c r="D7" s="14">
        <v>0.1647113892521554</v>
      </c>
    </row>
    <row r="8" spans="1:4" x14ac:dyDescent="0.25">
      <c r="A8" s="11" t="s">
        <v>39</v>
      </c>
      <c r="B8" s="14">
        <v>0.115</v>
      </c>
      <c r="C8" s="14">
        <v>0.1878531144769147</v>
      </c>
      <c r="D8" s="14">
        <v>0.07285311447691468</v>
      </c>
    </row>
    <row r="9" spans="1:4" x14ac:dyDescent="0.25">
      <c r="A9" s="11" t="s">
        <v>43</v>
      </c>
      <c r="B9" s="67">
        <v>10</v>
      </c>
      <c r="C9" s="67">
        <v>16.3350534327752</v>
      </c>
      <c r="D9" s="67">
        <v>6.335053432775201</v>
      </c>
    </row>
    <row r="11" spans="1:4" s="17" customFormat="1" x14ac:dyDescent="0.25">
      <c r="A11" s="18" t="s">
        <v>231</v>
      </c>
      <c r="B11" s="68"/>
      <c r="C11" s="68"/>
      <c r="D11" s="68"/>
    </row>
    <row r="12" spans="1:4" s="32" customFormat="1" x14ac:dyDescent="0.25">
      <c r="A12" s="21" t="s">
        <v>232</v>
      </c>
      <c r="B12" s="66" t="s">
        <v>233</v>
      </c>
      <c r="C12" s="69"/>
      <c r="D12" s="69"/>
    </row>
    <row r="13" spans="1:4" x14ac:dyDescent="0.25">
      <c r="A13" s="11" t="s">
        <v>234</v>
      </c>
      <c r="B13" s="70">
        <v>169.7192978942798</v>
      </c>
      <c r="C13" s="65"/>
      <c r="D13" s="65"/>
    </row>
    <row r="14" spans="1:4" x14ac:dyDescent="0.25">
      <c r="A14" s="11" t="s">
        <v>235</v>
      </c>
      <c r="B14" s="70">
        <v>250.4338431840215</v>
      </c>
      <c r="C14" s="65"/>
      <c r="D14" s="65"/>
    </row>
    <row r="15" spans="1:4" x14ac:dyDescent="0.25">
      <c r="A15" s="11" t="s">
        <v>153</v>
      </c>
      <c r="B15" s="71">
        <v>267.7268961948879</v>
      </c>
      <c r="C15" s="65"/>
      <c r="D15" s="65"/>
    </row>
    <row r="16" spans="1:4" x14ac:dyDescent="0.25">
      <c r="A16" s="11" t="s">
        <v>236</v>
      </c>
      <c r="B16" s="71">
        <v>279.0146325088011</v>
      </c>
      <c r="C16" s="65"/>
      <c r="D16" s="65"/>
    </row>
    <row r="17" spans="1:4" x14ac:dyDescent="0.25">
      <c r="A17" s="11" t="s">
        <v>237</v>
      </c>
      <c r="B17" s="71">
        <v>288.5835473371208</v>
      </c>
      <c r="C17" s="65"/>
      <c r="D17" s="65"/>
    </row>
    <row r="18" spans="1:4" x14ac:dyDescent="0.25">
      <c r="A18" s="11" t="s">
        <v>154</v>
      </c>
      <c r="B18" s="72">
        <v>296.9677069532032</v>
      </c>
      <c r="C18" s="65"/>
      <c r="D18" s="65"/>
    </row>
    <row r="19" spans="1:4" x14ac:dyDescent="0.25">
      <c r="A19" s="11" t="s">
        <v>238</v>
      </c>
      <c r="B19" s="72">
        <v>304.5658660612706</v>
      </c>
      <c r="C19" s="65"/>
      <c r="D19" s="65"/>
    </row>
    <row r="20" spans="1:4" x14ac:dyDescent="0.25">
      <c r="A20" s="11" t="s">
        <v>239</v>
      </c>
      <c r="B20" s="72">
        <v>311.2638451537917</v>
      </c>
      <c r="C20" s="65"/>
      <c r="D20" s="65"/>
    </row>
    <row r="21" spans="1:4" x14ac:dyDescent="0.25">
      <c r="A21" s="11" t="s">
        <v>240</v>
      </c>
      <c r="B21" s="72">
        <v>317.6573476959666</v>
      </c>
      <c r="C21" s="65"/>
      <c r="D21" s="65"/>
    </row>
    <row r="22" spans="1:4" x14ac:dyDescent="0.25">
      <c r="A22" s="11" t="s">
        <v>241</v>
      </c>
      <c r="B22" s="72">
        <v>324.7845891626336</v>
      </c>
      <c r="C22" s="65"/>
      <c r="D22" s="65"/>
    </row>
    <row r="23" spans="1:4" x14ac:dyDescent="0.25">
      <c r="A23" s="11" t="s">
        <v>155</v>
      </c>
      <c r="B23" s="72">
        <v>330.9167358913937</v>
      </c>
      <c r="C23" s="65"/>
      <c r="D23" s="65"/>
    </row>
    <row r="24" spans="1:4" x14ac:dyDescent="0.25">
      <c r="A24" s="11" t="s">
        <v>242</v>
      </c>
      <c r="B24" s="72">
        <v>337.5044952056593</v>
      </c>
      <c r="C24" s="65"/>
      <c r="D24" s="65"/>
    </row>
    <row r="25" spans="1:4" x14ac:dyDescent="0.25">
      <c r="A25" s="11" t="s">
        <v>243</v>
      </c>
      <c r="B25" s="72">
        <v>344.6433107317084</v>
      </c>
      <c r="C25" s="65"/>
      <c r="D25" s="65"/>
    </row>
    <row r="26" spans="1:4" x14ac:dyDescent="0.25">
      <c r="A26" s="11" t="s">
        <v>244</v>
      </c>
      <c r="B26" s="72">
        <v>351.0636536839754</v>
      </c>
      <c r="C26" s="65"/>
      <c r="D26" s="65"/>
    </row>
    <row r="27" spans="1:4" x14ac:dyDescent="0.25">
      <c r="A27" s="11" t="s">
        <v>245</v>
      </c>
      <c r="B27" s="72">
        <v>358.4414420765399</v>
      </c>
      <c r="C27" s="65"/>
      <c r="D27" s="65"/>
    </row>
    <row r="28" spans="1:4" x14ac:dyDescent="0.25">
      <c r="A28" s="11" t="s">
        <v>156</v>
      </c>
      <c r="B28" s="73">
        <v>367.3775271264757</v>
      </c>
      <c r="C28" s="65"/>
      <c r="D28" s="65"/>
    </row>
    <row r="29" spans="1:4" x14ac:dyDescent="0.25">
      <c r="A29" s="11" t="s">
        <v>246</v>
      </c>
      <c r="B29" s="73">
        <v>376.9785133026602</v>
      </c>
      <c r="C29" s="65"/>
      <c r="D29" s="65"/>
    </row>
    <row r="30" spans="1:4" x14ac:dyDescent="0.25">
      <c r="A30" s="11" t="s">
        <v>247</v>
      </c>
      <c r="B30" s="73">
        <v>388.7220647455703</v>
      </c>
      <c r="C30" s="65"/>
      <c r="D30" s="65"/>
    </row>
    <row r="31" spans="1:4" x14ac:dyDescent="0.25">
      <c r="A31" s="11" t="s">
        <v>157</v>
      </c>
      <c r="B31" s="74">
        <v>402.5751429172919</v>
      </c>
      <c r="C31" s="65"/>
      <c r="D31" s="65"/>
    </row>
    <row r="32" spans="1:4" x14ac:dyDescent="0.25">
      <c r="A32" s="11" t="s">
        <v>248</v>
      </c>
      <c r="B32" s="74">
        <v>422.2640073709377</v>
      </c>
      <c r="C32" s="65"/>
      <c r="D32" s="65"/>
    </row>
    <row r="33" spans="1:4" x14ac:dyDescent="0.25">
      <c r="A33" s="11" t="s">
        <v>249</v>
      </c>
      <c r="B33" s="74">
        <v>568.4690357256757</v>
      </c>
      <c r="C33" s="65"/>
      <c r="D33" s="65"/>
    </row>
    <row r="34" spans="1:4" x14ac:dyDescent="0.25">
      <c r="A34" s="75" t="s">
        <v>250</v>
      </c>
      <c r="B34" s="65"/>
      <c r="C34" s="65"/>
      <c r="D34" s="65"/>
    </row>
  </sheetData>
  <pageMargins left="0.7" right="0.7" top="0.75" bottom="0.75" header="0.3" footer="0.3"/>
  <pageSetup orientation="portrait" horizontalDpi="4294967295" verticalDpi="4294967295" scale="100" fitToWidth="1" fitToHeight="1"/>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8</v>
      </c>
      <c r="B1" s="10"/>
    </row>
    <row r="2" spans="1:2" x14ac:dyDescent="0.25">
      <c r="A2" s="11" t="s">
        <v>9</v>
      </c>
      <c r="B2" s="12"/>
    </row>
    <row r="4" spans="1:2" x14ac:dyDescent="0.25">
      <c r="A4" s="11" t="s">
        <v>10</v>
      </c>
      <c r="B4" s="12" t="s">
        <v>11</v>
      </c>
    </row>
    <row r="5" spans="1:2" x14ac:dyDescent="0.25">
      <c r="A5" s="11" t="s">
        <v>12</v>
      </c>
      <c r="B5" s="12" t="s">
        <v>13</v>
      </c>
    </row>
    <row r="6" spans="1:2" x14ac:dyDescent="0.25">
      <c r="A6" s="11" t="s">
        <v>14</v>
      </c>
      <c r="B6" s="12" t="s">
        <v>15</v>
      </c>
    </row>
    <row r="7" spans="1:2" x14ac:dyDescent="0.25">
      <c r="A7" s="11" t="s">
        <v>16</v>
      </c>
      <c r="B7" s="13">
        <v>1241.35</v>
      </c>
    </row>
    <row r="8" spans="1:2" x14ac:dyDescent="0.25">
      <c r="A8" s="11" t="s">
        <v>17</v>
      </c>
      <c r="B8" s="13">
        <v>334.881858366307</v>
      </c>
    </row>
    <row r="9" spans="1:2" x14ac:dyDescent="0.25">
      <c r="A9" s="11" t="s">
        <v>18</v>
      </c>
      <c r="B9" s="14">
        <v>-0.730227688914241</v>
      </c>
    </row>
    <row r="10" spans="1:2" x14ac:dyDescent="0.25">
      <c r="A10" s="11" t="s">
        <v>19</v>
      </c>
      <c r="B10" s="14">
        <v>0.05658152535557746</v>
      </c>
    </row>
    <row r="11" spans="1:2" x14ac:dyDescent="0.25">
      <c r="A11" s="11" t="s">
        <v>20</v>
      </c>
      <c r="B11" s="12" t="s">
        <v>21</v>
      </c>
    </row>
    <row r="12" spans="1:2" x14ac:dyDescent="0.25">
      <c r="A12" s="11" t="s">
        <v>22</v>
      </c>
      <c r="B12" s="15">
        <v>45952.374906516205</v>
      </c>
    </row>
    <row r="13" spans="1:2" x14ac:dyDescent="0.25">
      <c r="A13" s="11" t="s">
        <v>23</v>
      </c>
      <c r="B13" s="15">
        <v>45657</v>
      </c>
    </row>
    <row r="14" spans="1:2" x14ac:dyDescent="0.25">
      <c r="A14" s="11" t="s">
        <v>24</v>
      </c>
      <c r="B14" s="12" t="s">
        <v>25</v>
      </c>
    </row>
    <row r="15" spans="1:2" x14ac:dyDescent="0.25">
      <c r="A15" s="11" t="s">
        <v>26</v>
      </c>
      <c r="B15" s="12" t="s">
        <v>27</v>
      </c>
    </row>
    <row r="16" spans="1:2" x14ac:dyDescent="0.25">
      <c r="A16" s="11" t="s">
        <v>28</v>
      </c>
      <c r="B16" s="12" t="s">
        <v>29</v>
      </c>
    </row>
    <row r="17" spans="1:2" x14ac:dyDescent="0.25">
      <c r="A17" s="11" t="s">
        <v>30</v>
      </c>
      <c r="B17" s="12" t="s">
        <v>31</v>
      </c>
    </row>
    <row r="18" spans="1:2" x14ac:dyDescent="0.25">
      <c r="A18" s="11" t="s">
        <v>32</v>
      </c>
      <c r="B18" s="12" t="s">
        <v>33</v>
      </c>
    </row>
    <row r="19" spans="1:2" x14ac:dyDescent="0.25">
      <c r="A19" s="11" t="s">
        <v>34</v>
      </c>
      <c r="B19" s="16">
        <v>527482.3196071</v>
      </c>
    </row>
    <row r="20" spans="1:2" x14ac:dyDescent="0.25">
      <c r="A20" s="11" t="s">
        <v>35</v>
      </c>
      <c r="B20" s="16">
        <v>424.926346</v>
      </c>
    </row>
  </sheetData>
  <pageMargins left="0.7" right="0.7" top="0.75" bottom="0.75" header="0.3" footer="0.3"/>
  <pageSetup orientation="portrait" horizontalDpi="4294967295" verticalDpi="4294967295" scale="100" fitToWidth="1" fitToHeight="1"/>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36</v>
      </c>
      <c r="B1" s="10"/>
      <c r="C1" s="9"/>
    </row>
    <row r="2" spans="1:3" x14ac:dyDescent="0.25">
      <c r="A2" s="11" t="s">
        <v>9</v>
      </c>
      <c r="B2" s="12"/>
      <c r="C2" s="11"/>
    </row>
    <row r="4" spans="1:3" s="17" customFormat="1" x14ac:dyDescent="0.25">
      <c r="A4" s="18" t="s">
        <v>37</v>
      </c>
      <c r="B4" s="18"/>
      <c r="C4" s="18"/>
    </row>
    <row r="5" spans="1:3" x14ac:dyDescent="0.25">
      <c r="A5" s="11" t="s">
        <v>38</v>
      </c>
      <c r="B5" s="11"/>
      <c r="C5" s="11"/>
    </row>
    <row r="7" spans="1:3" s="17" customFormat="1" x14ac:dyDescent="0.25">
      <c r="A7" s="18" t="s">
        <v>36</v>
      </c>
      <c r="B7" s="18"/>
      <c r="C7" s="18"/>
    </row>
    <row r="8" spans="1:3" x14ac:dyDescent="0.25">
      <c r="A8" s="11" t="s">
        <v>39</v>
      </c>
      <c r="B8" s="19">
        <v>0.115</v>
      </c>
      <c r="C8" s="11" t="s">
        <v>40</v>
      </c>
    </row>
    <row r="9" spans="1:3" x14ac:dyDescent="0.25">
      <c r="A9" s="11" t="s">
        <v>41</v>
      </c>
      <c r="B9" s="19">
        <v>0.03</v>
      </c>
      <c r="C9" s="11" t="s">
        <v>42</v>
      </c>
    </row>
    <row r="10" spans="1:3" x14ac:dyDescent="0.25">
      <c r="A10" s="11" t="s">
        <v>43</v>
      </c>
      <c r="B10" s="20">
        <v>10</v>
      </c>
      <c r="C10" s="11" t="s">
        <v>44</v>
      </c>
    </row>
    <row r="11" spans="1:3" x14ac:dyDescent="0.25">
      <c r="A11" s="11" t="s">
        <v>45</v>
      </c>
      <c r="B11" s="20">
        <v>1.1</v>
      </c>
      <c r="C11" s="11" t="s">
        <v>46</v>
      </c>
    </row>
    <row r="12" spans="1:3" x14ac:dyDescent="0.25">
      <c r="A12" s="11" t="s">
        <v>47</v>
      </c>
      <c r="B12" s="19">
        <v>0.26</v>
      </c>
      <c r="C12" s="11" t="s">
        <v>48</v>
      </c>
    </row>
    <row r="13" spans="1:3" x14ac:dyDescent="0.25">
      <c r="A13" s="11" t="s">
        <v>49</v>
      </c>
      <c r="B13" s="19">
        <v>0.255</v>
      </c>
      <c r="C13" s="11" t="s">
        <v>50</v>
      </c>
    </row>
    <row r="14" spans="1:3" x14ac:dyDescent="0.25">
      <c r="A14" s="11" t="s">
        <v>51</v>
      </c>
      <c r="B14" s="20">
        <v>6</v>
      </c>
      <c r="C14" s="11" t="s">
        <v>52</v>
      </c>
    </row>
    <row r="15" spans="1:3" x14ac:dyDescent="0.25">
      <c r="A15" s="11" t="s">
        <v>53</v>
      </c>
      <c r="B15" s="19">
        <v>0.18</v>
      </c>
      <c r="C15" s="11" t="s">
        <v>54</v>
      </c>
    </row>
    <row r="16" spans="1:3" x14ac:dyDescent="0.25">
      <c r="A16" s="11" t="s">
        <v>55</v>
      </c>
      <c r="B16" s="12" t="s">
        <v>56</v>
      </c>
      <c r="C16" s="11" t="s">
        <v>57</v>
      </c>
    </row>
    <row r="17" spans="1:3" x14ac:dyDescent="0.25">
      <c r="A17" s="11" t="s">
        <v>58</v>
      </c>
      <c r="B17" s="19">
        <v>0.35</v>
      </c>
      <c r="C17" s="11" t="s">
        <v>59</v>
      </c>
    </row>
  </sheetData>
  <mergeCells count="3">
    <mergeCell ref="A4:C4"/>
    <mergeCell ref="A5:C5"/>
    <mergeCell ref="A7:C7"/>
  </mergeCells>
  <pageMargins left="0.7" right="0.7" top="0.75" bottom="0.75" header="0.3" footer="0.3"/>
  <pageSetup orientation="portrait" horizontalDpi="4294967295" verticalDpi="4294967295" scale="100" fitToWidth="1" fitToHeight="1"/>
  <pictur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60</v>
      </c>
      <c r="B1" s="10"/>
      <c r="C1" s="10"/>
      <c r="D1" s="10"/>
      <c r="E1" s="10"/>
      <c r="F1" s="10"/>
      <c r="G1" s="10"/>
      <c r="H1" s="10"/>
      <c r="I1" s="10"/>
      <c r="J1" s="10"/>
      <c r="K1" s="10"/>
      <c r="L1" s="10"/>
      <c r="M1" s="10"/>
      <c r="N1" s="10"/>
      <c r="O1" s="10"/>
      <c r="P1" s="10"/>
      <c r="Q1" s="10"/>
      <c r="R1" s="10"/>
      <c r="S1" s="10"/>
      <c r="T1" s="10"/>
      <c r="U1" s="10"/>
      <c r="V1" s="10"/>
      <c r="W1" s="10"/>
    </row>
    <row r="2" spans="1:23" x14ac:dyDescent="0.25">
      <c r="A2" s="11" t="s">
        <v>9</v>
      </c>
      <c r="B2" s="12"/>
      <c r="C2" s="12"/>
      <c r="D2" s="12"/>
      <c r="E2" s="12"/>
      <c r="F2" s="12"/>
      <c r="G2" s="12"/>
      <c r="H2" s="12"/>
      <c r="I2" s="12"/>
      <c r="J2" s="12"/>
      <c r="K2" s="12"/>
      <c r="L2" s="12"/>
      <c r="M2" s="12"/>
      <c r="N2" s="12"/>
      <c r="O2" s="12"/>
      <c r="P2" s="12"/>
      <c r="Q2" s="12"/>
      <c r="R2" s="12"/>
      <c r="S2" s="12"/>
      <c r="T2" s="12"/>
      <c r="U2" s="12"/>
      <c r="V2" s="12"/>
      <c r="W2" s="12"/>
    </row>
    <row r="4" spans="1:23" x14ac:dyDescent="0.25">
      <c r="A4" s="21" t="s">
        <v>61</v>
      </c>
      <c r="B4" s="22" t="s">
        <v>62</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63</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64</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65</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66</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67</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68</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69</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70</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71</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72</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73</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74</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75</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76</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77</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78</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79</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80</v>
      </c>
      <c r="B23" s="14">
        <v>0.032</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81</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82</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83</v>
      </c>
      <c r="B26" s="28">
        <v>15274.41136634449</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84</v>
      </c>
      <c r="B27" s="28">
        <v>140</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85</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86</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87</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pictur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88</v>
      </c>
      <c r="B1" s="10"/>
      <c r="C1" s="9"/>
      <c r="D1" s="10"/>
      <c r="E1" s="10"/>
      <c r="F1" s="10"/>
    </row>
    <row r="2" spans="1:6" x14ac:dyDescent="0.25">
      <c r="A2" s="11" t="s">
        <v>9</v>
      </c>
      <c r="B2" s="12"/>
      <c r="C2" s="11"/>
      <c r="D2" s="12"/>
      <c r="E2" s="12"/>
      <c r="F2" s="12"/>
    </row>
    <row r="4" spans="1:6" s="17" customFormat="1" x14ac:dyDescent="0.25">
      <c r="A4" s="18" t="s">
        <v>89</v>
      </c>
      <c r="B4" s="31"/>
      <c r="C4" s="18"/>
      <c r="D4" s="31"/>
      <c r="E4" s="31"/>
      <c r="F4" s="31"/>
    </row>
    <row r="5" spans="1:6" s="32" customFormat="1" x14ac:dyDescent="0.25">
      <c r="A5" s="21" t="s">
        <v>90</v>
      </c>
      <c r="B5" s="22" t="s">
        <v>91</v>
      </c>
      <c r="C5" s="21" t="s">
        <v>92</v>
      </c>
      <c r="D5" s="22" t="s">
        <v>93</v>
      </c>
      <c r="E5" s="22" t="s">
        <v>94</v>
      </c>
      <c r="F5" s="22" t="s">
        <v>95</v>
      </c>
    </row>
    <row r="6" spans="1:6" x14ac:dyDescent="0.25">
      <c r="A6" s="33">
        <v>15419002</v>
      </c>
      <c r="B6" s="13">
        <v>312.48</v>
      </c>
      <c r="C6" s="34">
        <v>5.16</v>
      </c>
      <c r="D6" s="14">
        <v>0</v>
      </c>
      <c r="E6" s="14">
        <v>0</v>
      </c>
      <c r="F6" s="35"/>
    </row>
    <row r="8" spans="1:6" s="17" customFormat="1" x14ac:dyDescent="0.25">
      <c r="A8" s="18" t="s">
        <v>96</v>
      </c>
      <c r="B8" s="31"/>
      <c r="C8" s="18"/>
      <c r="D8" s="31"/>
      <c r="E8" s="31"/>
      <c r="F8" s="31"/>
    </row>
    <row r="9" spans="1:6" s="32" customFormat="1" x14ac:dyDescent="0.25">
      <c r="A9" s="21" t="s">
        <v>97</v>
      </c>
      <c r="B9" s="22" t="s">
        <v>95</v>
      </c>
      <c r="C9" s="21" t="s">
        <v>98</v>
      </c>
      <c r="D9" s="36"/>
      <c r="E9" s="36"/>
      <c r="F9" s="36"/>
    </row>
    <row r="10" spans="1:6" x14ac:dyDescent="0.25">
      <c r="A10" s="11" t="s">
        <v>99</v>
      </c>
      <c r="B10" s="16">
        <v>0</v>
      </c>
      <c r="C10" s="11" t="s">
        <v>61</v>
      </c>
      <c r="D10" s="12"/>
      <c r="E10" s="12"/>
      <c r="F10" s="12"/>
    </row>
    <row r="11" spans="1:6" x14ac:dyDescent="0.25">
      <c r="A11" s="11" t="s">
        <v>100</v>
      </c>
      <c r="B11" s="16">
        <v>0</v>
      </c>
      <c r="C11" s="11" t="s">
        <v>61</v>
      </c>
      <c r="D11" s="12"/>
      <c r="E11" s="12"/>
      <c r="F11" s="12"/>
    </row>
    <row r="12" spans="1:6" x14ac:dyDescent="0.25">
      <c r="A12" s="11" t="s">
        <v>101</v>
      </c>
      <c r="B12" s="16">
        <v>0</v>
      </c>
      <c r="C12" s="11" t="s">
        <v>61</v>
      </c>
      <c r="D12" s="12"/>
      <c r="E12" s="12"/>
      <c r="F12" s="12"/>
    </row>
    <row r="13" spans="1:6" x14ac:dyDescent="0.25">
      <c r="A13" s="11" t="s">
        <v>102</v>
      </c>
      <c r="B13" s="16">
        <v>0</v>
      </c>
      <c r="C13" s="11" t="s">
        <v>61</v>
      </c>
      <c r="D13" s="12"/>
      <c r="E13" s="12"/>
      <c r="F13" s="12"/>
    </row>
    <row r="14" spans="1:6" x14ac:dyDescent="0.25">
      <c r="A14" s="11" t="s">
        <v>103</v>
      </c>
      <c r="B14" s="16">
        <v>0</v>
      </c>
      <c r="C14" s="11" t="s">
        <v>61</v>
      </c>
      <c r="D14" s="12"/>
      <c r="E14" s="12"/>
      <c r="F14" s="12"/>
    </row>
    <row r="15" spans="1:6" x14ac:dyDescent="0.25">
      <c r="A15" s="11" t="s">
        <v>104</v>
      </c>
      <c r="B15" s="16">
        <v>0</v>
      </c>
      <c r="C15" s="11" t="s">
        <v>61</v>
      </c>
      <c r="D15" s="12"/>
      <c r="E15" s="12"/>
      <c r="F15" s="12"/>
    </row>
    <row r="16" spans="1:6" x14ac:dyDescent="0.25">
      <c r="A16" s="11" t="s">
        <v>105</v>
      </c>
      <c r="B16" s="16">
        <v>140</v>
      </c>
      <c r="C16" s="11" t="s">
        <v>106</v>
      </c>
      <c r="D16" s="12"/>
      <c r="E16" s="12"/>
      <c r="F16" s="12"/>
    </row>
  </sheetData>
  <pageMargins left="0.7" right="0.7" top="0.75" bottom="0.75" header="0.3" footer="0.3"/>
  <pageSetup orientation="portrait" horizontalDpi="4294967295" verticalDpi="4294967295" scale="100" fitToWidth="1" fitToHeight="1"/>
  <pictur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107</v>
      </c>
      <c r="B1" s="10"/>
      <c r="C1" s="10"/>
      <c r="D1" s="10"/>
      <c r="E1" s="10"/>
      <c r="F1" s="10"/>
    </row>
    <row r="2" spans="1:6" x14ac:dyDescent="0.25">
      <c r="A2" s="11" t="s">
        <v>9</v>
      </c>
      <c r="B2" s="12"/>
      <c r="C2" s="12"/>
      <c r="D2" s="12"/>
      <c r="E2" s="12"/>
      <c r="F2" s="12"/>
    </row>
    <row r="4" spans="1:6" x14ac:dyDescent="0.25">
      <c r="A4" s="21" t="s">
        <v>108</v>
      </c>
      <c r="B4" s="37">
        <v>2024</v>
      </c>
      <c r="C4" s="37">
        <v>2023</v>
      </c>
      <c r="D4" s="37">
        <v>2022</v>
      </c>
      <c r="E4" s="37">
        <v>2021</v>
      </c>
      <c r="F4" s="37">
        <v>2020</v>
      </c>
    </row>
    <row r="5" spans="1:6" x14ac:dyDescent="0.25">
      <c r="A5" s="11" t="s">
        <v>63</v>
      </c>
      <c r="B5" s="16">
        <v>39000.966</v>
      </c>
      <c r="C5" s="16">
        <v>33723.297</v>
      </c>
      <c r="D5" s="16">
        <v>31615.55</v>
      </c>
      <c r="E5" s="16">
        <v>29697.844</v>
      </c>
      <c r="F5" s="16">
        <v>24996.056</v>
      </c>
    </row>
    <row r="6" spans="1:6" x14ac:dyDescent="0.25">
      <c r="A6" s="11" t="s">
        <v>109</v>
      </c>
      <c r="B6" s="14">
        <v>0.1565</v>
      </c>
      <c r="C6" s="14">
        <v>0.0667</v>
      </c>
      <c r="D6" s="14">
        <v>0.0646</v>
      </c>
      <c r="E6" s="14">
        <v>0.1881</v>
      </c>
      <c r="F6" s="14">
        <v>0.2401</v>
      </c>
    </row>
    <row r="7" spans="1:6" x14ac:dyDescent="0.25">
      <c r="A7" s="11" t="s">
        <v>110</v>
      </c>
      <c r="B7" s="16">
        <v>9667.28265</v>
      </c>
      <c r="C7" s="16">
        <v>6303.0973</v>
      </c>
      <c r="D7" s="16">
        <v>5790.7109</v>
      </c>
      <c r="E7" s="16">
        <v>6234.3777</v>
      </c>
      <c r="F7" s="16">
        <v>3389.47805</v>
      </c>
    </row>
    <row r="8" spans="1:6" x14ac:dyDescent="0.25">
      <c r="A8" s="11" t="s">
        <v>111</v>
      </c>
      <c r="B8" s="14">
        <v>0.2478729026865642</v>
      </c>
      <c r="C8" s="14">
        <v>0.1869063187979515</v>
      </c>
      <c r="D8" s="14">
        <v>0.1831602138820928</v>
      </c>
      <c r="E8" s="14">
        <v>0.2099269462119877</v>
      </c>
      <c r="F8" s="14">
        <v>0.1356005143371418</v>
      </c>
    </row>
    <row r="9" spans="1:6" x14ac:dyDescent="0.25">
      <c r="A9" s="11" t="s">
        <v>112</v>
      </c>
      <c r="B9" s="16">
        <v>4236.42365</v>
      </c>
      <c r="C9" s="16">
        <v>427.7403</v>
      </c>
      <c r="D9" s="16">
        <v>5826.4569</v>
      </c>
      <c r="E9" s="16">
        <v>5808.7697</v>
      </c>
      <c r="F9" s="16">
        <v>3624.88405</v>
      </c>
    </row>
    <row r="10" spans="1:6" x14ac:dyDescent="0.25">
      <c r="A10" s="11" t="s">
        <v>113</v>
      </c>
      <c r="B10" s="16">
        <v>5430.859</v>
      </c>
      <c r="C10" s="16">
        <v>5875.357</v>
      </c>
      <c r="D10" s="16">
        <v>-35.746</v>
      </c>
      <c r="E10" s="16">
        <v>425.608</v>
      </c>
      <c r="F10" s="16">
        <v>-235.406</v>
      </c>
    </row>
    <row r="11" spans="1:6" x14ac:dyDescent="0.25">
      <c r="A11" s="11" t="s">
        <v>114</v>
      </c>
      <c r="B11" s="16">
        <v>36196.55015</v>
      </c>
      <c r="C11" s="16">
        <v>31085.6445</v>
      </c>
      <c r="D11" s="16">
        <v>30379.6252</v>
      </c>
      <c r="E11" s="16">
        <v>24152.6853</v>
      </c>
      <c r="F11" s="16">
        <v>18250.5276</v>
      </c>
    </row>
    <row r="12" spans="1:6" x14ac:dyDescent="0.25">
      <c r="A12" s="11" t="s">
        <v>115</v>
      </c>
      <c r="B12" s="14">
        <v>0.2670774593141717</v>
      </c>
      <c r="C12" s="14">
        <v>0.2027655337820002</v>
      </c>
      <c r="D12" s="14">
        <v>0.1906116636356659</v>
      </c>
      <c r="E12" s="14">
        <v>0.2581235842956145</v>
      </c>
      <c r="F12" s="14">
        <v>0.1857194555843964</v>
      </c>
    </row>
    <row r="13" spans="1:6" x14ac:dyDescent="0.25">
      <c r="A13" s="11" t="s">
        <v>116</v>
      </c>
      <c r="B13" s="16">
        <v>1.077477434683095</v>
      </c>
      <c r="C13" s="16">
        <v>1.084851144070698</v>
      </c>
      <c r="D13" s="16">
        <v>1.040682687553367</v>
      </c>
      <c r="E13" s="16">
        <v>1.229587668249874</v>
      </c>
      <c r="F13" s="16">
        <v>1.369607309325129</v>
      </c>
    </row>
  </sheetData>
  <pageMargins left="0.7" right="0.7" top="0.75" bottom="0.75" header="0.3" footer="0.3"/>
  <pageSetup orientation="portrait" horizontalDpi="4294967295" verticalDpi="4294967295" scale="100" fitToWidth="1" fitToHeight="1"/>
  <pictur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 min="7" max="7" width="9" style="38" customWidth="1"/>
    <col min="8" max="8" width="9" style="7" customWidth="1"/>
  </cols>
  <sheetData>
    <row r="1" spans="1:8" s="8" customFormat="1" x14ac:dyDescent="0.25">
      <c r="A1" s="9" t="s">
        <v>117</v>
      </c>
      <c r="B1" s="10"/>
      <c r="C1" s="39"/>
      <c r="D1" s="10"/>
      <c r="E1" s="39"/>
      <c r="F1" s="10"/>
      <c r="G1" s="39"/>
      <c r="H1" s="10"/>
    </row>
    <row r="2" spans="1:8" x14ac:dyDescent="0.25">
      <c r="A2" s="11" t="s">
        <v>9</v>
      </c>
      <c r="B2" s="12"/>
      <c r="C2" s="40"/>
      <c r="D2" s="12"/>
      <c r="E2" s="40"/>
      <c r="F2" s="12"/>
      <c r="G2" s="40"/>
      <c r="H2" s="12"/>
    </row>
    <row r="4" spans="1:8" x14ac:dyDescent="0.25">
      <c r="A4" s="18" t="s">
        <v>118</v>
      </c>
      <c r="B4" s="12"/>
      <c r="C4" s="40"/>
      <c r="D4" s="12"/>
      <c r="E4" s="40"/>
      <c r="F4" s="12"/>
      <c r="G4" s="40"/>
      <c r="H4" s="12"/>
    </row>
    <row r="5" spans="1:8" s="32" customFormat="1" x14ac:dyDescent="0.25">
      <c r="A5" s="21" t="s">
        <v>119</v>
      </c>
      <c r="B5" s="22" t="s">
        <v>120</v>
      </c>
      <c r="C5" s="41" t="s">
        <v>109</v>
      </c>
      <c r="D5" s="22" t="s">
        <v>121</v>
      </c>
      <c r="E5" s="41" t="s">
        <v>109</v>
      </c>
      <c r="F5" s="22" t="s">
        <v>122</v>
      </c>
      <c r="G5" s="41" t="s">
        <v>109</v>
      </c>
      <c r="H5" s="22" t="s">
        <v>123</v>
      </c>
    </row>
    <row r="6" spans="1:8" x14ac:dyDescent="0.25">
      <c r="A6" s="11" t="s">
        <v>124</v>
      </c>
      <c r="B6" s="16">
        <v>4414.746</v>
      </c>
      <c r="C6" s="40"/>
      <c r="D6" s="16">
        <v>0</v>
      </c>
      <c r="E6" s="40"/>
      <c r="F6" s="16">
        <v>0</v>
      </c>
      <c r="G6" s="40"/>
      <c r="H6" s="16">
        <v>0</v>
      </c>
    </row>
    <row r="7" spans="1:8" x14ac:dyDescent="0.25">
      <c r="A7" s="11" t="s">
        <v>125</v>
      </c>
      <c r="B7" s="16">
        <v>0</v>
      </c>
      <c r="C7" s="14">
        <v>-1</v>
      </c>
      <c r="D7" s="16">
        <v>3.763727</v>
      </c>
      <c r="E7" s="14">
        <v>0.054200006106064506</v>
      </c>
      <c r="F7" s="16">
        <v>3.570221</v>
      </c>
      <c r="G7" s="40"/>
      <c r="H7" s="16">
        <v>0</v>
      </c>
    </row>
    <row r="8" spans="1:8" x14ac:dyDescent="0.25">
      <c r="A8" s="11" t="s">
        <v>126</v>
      </c>
      <c r="B8" s="16">
        <v>0</v>
      </c>
      <c r="C8" s="40"/>
      <c r="D8" s="16">
        <v>0</v>
      </c>
      <c r="E8" s="40"/>
      <c r="F8" s="16">
        <v>0</v>
      </c>
      <c r="G8" s="14">
        <v>-1</v>
      </c>
      <c r="H8" s="16">
        <v>297.217</v>
      </c>
    </row>
    <row r="9" spans="1:8" x14ac:dyDescent="0.25">
      <c r="A9" s="11" t="s">
        <v>127</v>
      </c>
      <c r="B9" s="16">
        <v>0</v>
      </c>
      <c r="C9" s="40"/>
      <c r="D9" s="16">
        <v>0</v>
      </c>
      <c r="E9" s="40"/>
      <c r="F9" s="16">
        <v>0</v>
      </c>
      <c r="G9" s="14">
        <v>-1</v>
      </c>
      <c r="H9" s="16">
        <v>9243.005</v>
      </c>
    </row>
    <row r="10" spans="1:8" x14ac:dyDescent="0.25">
      <c r="A10" s="11" t="s">
        <v>128</v>
      </c>
      <c r="B10" s="16">
        <v>12387.035</v>
      </c>
      <c r="C10" s="40"/>
      <c r="D10" s="16">
        <v>0</v>
      </c>
      <c r="E10" s="40"/>
      <c r="F10" s="16">
        <v>0</v>
      </c>
      <c r="G10" s="40"/>
      <c r="H10" s="16">
        <v>0</v>
      </c>
    </row>
    <row r="11" spans="1:8" x14ac:dyDescent="0.25">
      <c r="A11" s="11" t="s">
        <v>129</v>
      </c>
      <c r="B11" s="16">
        <v>0</v>
      </c>
      <c r="C11" s="14">
        <v>-1</v>
      </c>
      <c r="D11" s="16">
        <v>10.556487</v>
      </c>
      <c r="E11" s="14">
        <v>0.0832704721337012</v>
      </c>
      <c r="F11" s="16">
        <v>9.745015</v>
      </c>
      <c r="G11" s="40"/>
      <c r="H11" s="16">
        <v>0</v>
      </c>
    </row>
    <row r="12" spans="1:8" x14ac:dyDescent="0.25">
      <c r="A12" s="11" t="s">
        <v>130</v>
      </c>
      <c r="B12" s="16">
        <v>0</v>
      </c>
      <c r="C12" s="40"/>
      <c r="D12" s="16">
        <v>0</v>
      </c>
      <c r="E12" s="40"/>
      <c r="F12" s="16">
        <v>0</v>
      </c>
      <c r="G12" s="14">
        <v>-1</v>
      </c>
      <c r="H12" s="16">
        <v>10616.225</v>
      </c>
    </row>
    <row r="13" spans="1:8" x14ac:dyDescent="0.25">
      <c r="A13" s="11" t="s">
        <v>131</v>
      </c>
      <c r="B13" s="16">
        <v>4839.816</v>
      </c>
      <c r="C13" s="40"/>
      <c r="D13" s="16">
        <v>0</v>
      </c>
      <c r="E13" s="40"/>
      <c r="F13" s="16">
        <v>0</v>
      </c>
      <c r="G13" s="40"/>
      <c r="H13" s="16">
        <v>0</v>
      </c>
    </row>
    <row r="14" spans="1:8" x14ac:dyDescent="0.25">
      <c r="A14" s="11" t="s">
        <v>132</v>
      </c>
      <c r="B14" s="16">
        <v>0</v>
      </c>
      <c r="C14" s="14">
        <v>-1</v>
      </c>
      <c r="D14" s="16">
        <v>4.446461</v>
      </c>
      <c r="E14" s="14">
        <v>0.09250380776481813</v>
      </c>
      <c r="F14" s="16">
        <v>4.069973</v>
      </c>
      <c r="G14" s="40"/>
      <c r="H14" s="16">
        <v>0</v>
      </c>
    </row>
    <row r="15" spans="1:8" x14ac:dyDescent="0.25">
      <c r="A15" s="11" t="s">
        <v>133</v>
      </c>
      <c r="B15" s="16">
        <v>17359.369</v>
      </c>
      <c r="C15" s="40"/>
      <c r="D15" s="16">
        <v>0</v>
      </c>
      <c r="E15" s="40"/>
      <c r="F15" s="16">
        <v>0</v>
      </c>
      <c r="G15" s="40"/>
      <c r="H15" s="16">
        <v>0</v>
      </c>
    </row>
    <row r="16" spans="1:8" x14ac:dyDescent="0.25">
      <c r="A16" s="11" t="s">
        <v>134</v>
      </c>
      <c r="B16" s="16">
        <v>0</v>
      </c>
      <c r="C16" s="14">
        <v>-1</v>
      </c>
      <c r="D16" s="16">
        <v>14.873783</v>
      </c>
      <c r="E16" s="14">
        <v>0.05602839915786291</v>
      </c>
      <c r="F16" s="16">
        <v>14.084643</v>
      </c>
      <c r="G16" s="40"/>
      <c r="H16" s="16">
        <v>0</v>
      </c>
    </row>
    <row r="17" spans="1:8" x14ac:dyDescent="0.25">
      <c r="A17" s="11" t="s">
        <v>135</v>
      </c>
      <c r="B17" s="16">
        <v>39000.966</v>
      </c>
      <c r="C17" s="14">
        <v>1158.3470576411296</v>
      </c>
      <c r="D17" s="16">
        <v>33.640458</v>
      </c>
      <c r="E17" s="14">
        <v>0.06897414071092559</v>
      </c>
      <c r="F17" s="16">
        <v>31.469852</v>
      </c>
      <c r="G17" s="14">
        <v>-0.9984387202764456</v>
      </c>
      <c r="H17" s="16">
        <v>20156.447</v>
      </c>
    </row>
    <row r="19" spans="1:8" x14ac:dyDescent="0.25">
      <c r="A19" s="18" t="s">
        <v>136</v>
      </c>
      <c r="B19" s="12"/>
      <c r="C19" s="40"/>
      <c r="D19" s="12"/>
      <c r="E19" s="40"/>
      <c r="F19" s="12"/>
      <c r="G19" s="40"/>
      <c r="H19" s="12"/>
    </row>
    <row r="20" spans="1:8" s="32" customFormat="1" x14ac:dyDescent="0.25">
      <c r="A20" s="21" t="s">
        <v>119</v>
      </c>
      <c r="B20" s="22" t="s">
        <v>120</v>
      </c>
      <c r="C20" s="41" t="s">
        <v>109</v>
      </c>
      <c r="D20" s="22" t="s">
        <v>121</v>
      </c>
      <c r="E20" s="41" t="s">
        <v>109</v>
      </c>
      <c r="F20" s="22" t="s">
        <v>122</v>
      </c>
      <c r="G20" s="41" t="s">
        <v>109</v>
      </c>
      <c r="H20" s="22" t="s">
        <v>123</v>
      </c>
    </row>
    <row r="21" spans="1:8" x14ac:dyDescent="0.25">
      <c r="A21" s="11" t="s">
        <v>126</v>
      </c>
      <c r="B21" s="16">
        <v>0</v>
      </c>
      <c r="C21" s="14">
        <v>-1</v>
      </c>
      <c r="D21" s="16">
        <v>82.839</v>
      </c>
      <c r="E21" s="14">
        <v>-0.17161</v>
      </c>
      <c r="F21" s="16">
        <v>100</v>
      </c>
      <c r="G21" s="40"/>
      <c r="H21" s="16">
        <v>0</v>
      </c>
    </row>
    <row r="22" spans="1:8" x14ac:dyDescent="0.25">
      <c r="A22" s="11" t="s">
        <v>137</v>
      </c>
      <c r="B22" s="16">
        <v>39000.966</v>
      </c>
      <c r="C22" s="14">
        <v>0.15934705764112966</v>
      </c>
      <c r="D22" s="16">
        <v>33640.458</v>
      </c>
      <c r="E22" s="14">
        <v>0.06897414071092549</v>
      </c>
      <c r="F22" s="16">
        <v>31469.852</v>
      </c>
      <c r="G22" s="40"/>
      <c r="H22" s="16">
        <v>0</v>
      </c>
    </row>
    <row r="23" spans="1:8" x14ac:dyDescent="0.25">
      <c r="A23" s="11" t="s">
        <v>135</v>
      </c>
      <c r="B23" s="16">
        <v>39000.966</v>
      </c>
      <c r="C23" s="14">
        <v>0.15649919994477413</v>
      </c>
      <c r="D23" s="16">
        <v>33723.297</v>
      </c>
      <c r="E23" s="14">
        <v>0.06821207144081638</v>
      </c>
      <c r="F23" s="16">
        <v>31569.852</v>
      </c>
      <c r="G23" s="40"/>
      <c r="H23" s="16">
        <v>0</v>
      </c>
    </row>
  </sheetData>
  <pageMargins left="0.7" right="0.7" top="0.75" bottom="0.75" header="0.3" footer="0.3"/>
  <pageSetup orientation="portrait" horizontalDpi="4294967295" verticalDpi="4294967295" scale="100" fitToWidth="1" fitToHeight="1"/>
  <pictur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138</v>
      </c>
      <c r="B1" s="10"/>
      <c r="C1" s="10"/>
      <c r="D1" s="10"/>
      <c r="E1" s="10"/>
      <c r="F1" s="10"/>
    </row>
    <row r="2" spans="1:6" x14ac:dyDescent="0.25">
      <c r="A2" s="11" t="s">
        <v>9</v>
      </c>
      <c r="B2" s="12"/>
      <c r="C2" s="12"/>
      <c r="D2" s="12"/>
      <c r="E2" s="12"/>
      <c r="F2" s="12"/>
    </row>
    <row r="4" spans="1:6" s="32" customFormat="1" x14ac:dyDescent="0.25">
      <c r="A4" s="42" t="s">
        <v>139</v>
      </c>
      <c r="B4" s="36" t="s">
        <v>140</v>
      </c>
      <c r="C4" s="36" t="s">
        <v>141</v>
      </c>
      <c r="D4" s="36"/>
      <c r="E4" s="36"/>
      <c r="F4" s="36"/>
    </row>
    <row r="5" spans="1:6" x14ac:dyDescent="0.25">
      <c r="A5" s="11" t="s">
        <v>142</v>
      </c>
      <c r="B5" s="12" t="s">
        <v>143</v>
      </c>
      <c r="C5" s="12" t="s">
        <v>144</v>
      </c>
      <c r="D5" s="12"/>
      <c r="E5" s="12"/>
      <c r="F5" s="12"/>
    </row>
    <row r="6" spans="1:6" x14ac:dyDescent="0.25">
      <c r="A6" s="11" t="s">
        <v>145</v>
      </c>
      <c r="B6" s="12" t="s">
        <v>146</v>
      </c>
      <c r="C6" s="12" t="s">
        <v>147</v>
      </c>
      <c r="D6" s="12"/>
      <c r="E6" s="12"/>
      <c r="F6" s="12"/>
    </row>
    <row r="7" spans="1:6" x14ac:dyDescent="0.25">
      <c r="A7" s="11" t="s">
        <v>148</v>
      </c>
      <c r="B7" s="12" t="s">
        <v>149</v>
      </c>
      <c r="C7" s="12" t="s">
        <v>150</v>
      </c>
      <c r="D7" s="12"/>
      <c r="E7" s="12"/>
      <c r="F7" s="12"/>
    </row>
    <row r="9" spans="1:6" s="43" customFormat="1" x14ac:dyDescent="0.25">
      <c r="A9" s="44" t="s">
        <v>151</v>
      </c>
      <c r="B9" s="44"/>
      <c r="C9" s="44"/>
      <c r="D9" s="44"/>
      <c r="E9" s="44"/>
      <c r="F9" s="44"/>
    </row>
    <row r="10" spans="1:6" s="32" customFormat="1" x14ac:dyDescent="0.25">
      <c r="A10" s="42" t="s">
        <v>152</v>
      </c>
      <c r="B10" s="36" t="s">
        <v>153</v>
      </c>
      <c r="C10" s="36" t="s">
        <v>154</v>
      </c>
      <c r="D10" s="36" t="s">
        <v>155</v>
      </c>
      <c r="E10" s="36" t="s">
        <v>156</v>
      </c>
      <c r="F10" s="36" t="s">
        <v>157</v>
      </c>
    </row>
    <row r="11" spans="1:6" x14ac:dyDescent="0.25">
      <c r="A11" s="11" t="s">
        <v>142</v>
      </c>
      <c r="B11" s="45">
        <v>128.4960391700448</v>
      </c>
      <c r="C11" s="45">
        <v>247.8137898279435</v>
      </c>
      <c r="D11" s="45">
        <v>495.627579655887</v>
      </c>
      <c r="E11" s="45">
        <v>1073.859755921088</v>
      </c>
      <c r="F11" s="45">
        <v>1881.549144989941</v>
      </c>
    </row>
    <row r="12" spans="1:6" x14ac:dyDescent="0.25">
      <c r="A12" s="11" t="s">
        <v>145</v>
      </c>
      <c r="B12" s="45">
        <v>238.8801465960409</v>
      </c>
      <c r="C12" s="45">
        <v>345.8074503104592</v>
      </c>
      <c r="D12" s="45">
        <v>609.7131360737044</v>
      </c>
      <c r="E12" s="45">
        <v>1233.076566238611</v>
      </c>
      <c r="F12" s="45">
        <v>2436.577495279617</v>
      </c>
    </row>
    <row r="13" spans="1:6" x14ac:dyDescent="0.25">
      <c r="A13" s="11" t="s">
        <v>148</v>
      </c>
      <c r="B13" s="45">
        <v>59.62818108011594</v>
      </c>
      <c r="C13" s="45">
        <v>110.7380505773582</v>
      </c>
      <c r="D13" s="45">
        <v>212.9577895718427</v>
      </c>
      <c r="E13" s="45">
        <v>417.3972675608116</v>
      </c>
      <c r="F13" s="45">
        <v>894.4227162017391</v>
      </c>
    </row>
  </sheetData>
  <mergeCells count="1">
    <mergeCell ref="A9:F9"/>
  </mergeCells>
  <pageMargins left="0.7" right="0.7" top="0.75" bottom="0.75" header="0.3" footer="0.3"/>
  <pageSetup orientation="portrait" horizontalDpi="4294967295" verticalDpi="4294967295" scale="100" fitToWidth="1" fitToHeight="1"/>
  <pictur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158</v>
      </c>
      <c r="B1" s="10"/>
      <c r="C1" s="10"/>
      <c r="D1" s="10"/>
      <c r="E1" s="10"/>
    </row>
    <row r="2" spans="1:5" x14ac:dyDescent="0.25">
      <c r="A2" s="11" t="s">
        <v>9</v>
      </c>
      <c r="B2" s="12"/>
      <c r="C2" s="12"/>
      <c r="D2" s="12"/>
      <c r="E2" s="12"/>
    </row>
    <row r="4" spans="1:5" s="17" customFormat="1" x14ac:dyDescent="0.25">
      <c r="A4" s="18" t="s">
        <v>159</v>
      </c>
      <c r="B4" s="31"/>
      <c r="C4" s="31"/>
      <c r="D4" s="31"/>
      <c r="E4" s="31"/>
    </row>
    <row r="5" spans="1:5" x14ac:dyDescent="0.25">
      <c r="A5" s="11" t="s">
        <v>160</v>
      </c>
      <c r="B5" s="19">
        <v>0.04053</v>
      </c>
      <c r="C5" s="12"/>
      <c r="D5" s="12"/>
      <c r="E5" s="12"/>
    </row>
    <row r="6" spans="1:5" x14ac:dyDescent="0.25">
      <c r="A6" s="11" t="s">
        <v>161</v>
      </c>
      <c r="B6" s="12" t="s">
        <v>162</v>
      </c>
      <c r="C6" s="12"/>
      <c r="D6" s="12"/>
      <c r="E6" s="12"/>
    </row>
    <row r="7" spans="1:5" x14ac:dyDescent="0.25">
      <c r="A7" s="11" t="s">
        <v>163</v>
      </c>
      <c r="B7" s="19">
        <v>0.004</v>
      </c>
      <c r="C7" s="12"/>
      <c r="D7" s="12"/>
      <c r="E7" s="12"/>
    </row>
    <row r="8" spans="1:5" x14ac:dyDescent="0.25">
      <c r="A8" s="11" t="s">
        <v>164</v>
      </c>
      <c r="B8" s="25">
        <f>=INDEX(B:B,MATCH("Ten-year bond yield",A:A,0))-INDEX(B:B,MATCH("Default spread",A:A,0))</f>
      </c>
      <c r="C8" s="12"/>
      <c r="D8" s="12"/>
      <c r="E8" s="12"/>
    </row>
    <row r="10" spans="1:5" s="17" customFormat="1" x14ac:dyDescent="0.25">
      <c r="A10" s="18" t="s">
        <v>165</v>
      </c>
      <c r="B10" s="31"/>
      <c r="C10" s="31"/>
      <c r="D10" s="31"/>
      <c r="E10" s="31"/>
    </row>
    <row r="11" spans="1:5" s="32" customFormat="1" x14ac:dyDescent="0.25">
      <c r="A11" s="21" t="s">
        <v>119</v>
      </c>
      <c r="B11" s="22" t="s">
        <v>166</v>
      </c>
      <c r="C11" s="22" t="s">
        <v>167</v>
      </c>
      <c r="D11" s="22" t="s">
        <v>168</v>
      </c>
      <c r="E11" s="22" t="s">
        <v>169</v>
      </c>
    </row>
    <row r="12" spans="1:5" x14ac:dyDescent="0.25">
      <c r="A12" s="11" t="s">
        <v>137</v>
      </c>
      <c r="B12" s="20">
        <v>39000.966</v>
      </c>
      <c r="C12" s="20">
        <v>6.49</v>
      </c>
      <c r="D12" s="25">
        <f>(B12*C12)/SUMPRODUCT(B12:B12,C12:C12)</f>
      </c>
      <c r="E12" s="20">
        <v>1.31</v>
      </c>
    </row>
    <row r="14" spans="1:5" x14ac:dyDescent="0.25">
      <c r="A14" s="11" t="s">
        <v>169</v>
      </c>
      <c r="B14" s="46">
        <f>=SUMPRODUCT(INDEX(D:D,MATCH("Segment",A:A,0)+1):INDEX(D:D,MATCH(TRUE,INDEX((INDEX(A:A,MATCH("Segment",A:A,0)+1):A1048576)="",0),0)+MATCH("Segment",A:A,0)+1-1),INDEX(E:E,MATCH("Segment",A:A,0)+1):INDEX(E:E,MATCH(TRUE,INDEX((INDEX(A:A,MATCH("Segment",A:A,0)+1):A1048576)="",0),0)+MATCH("Segment",A:A,0)+1-1))</f>
      </c>
      <c r="C14" s="12"/>
      <c r="D14" s="12"/>
      <c r="E14" s="12"/>
    </row>
    <row r="15" spans="1:5" x14ac:dyDescent="0.25">
      <c r="A15" s="11" t="s">
        <v>170</v>
      </c>
      <c r="B15" s="19">
        <v>0.03411483822510624</v>
      </c>
      <c r="C15" s="12"/>
      <c r="D15" s="12"/>
      <c r="E15" s="12"/>
    </row>
    <row r="16" spans="1:5" x14ac:dyDescent="0.25">
      <c r="A16" s="11" t="s">
        <v>171</v>
      </c>
      <c r="B16" s="19">
        <v>0.01756945543347042</v>
      </c>
      <c r="C16" s="12"/>
      <c r="D16" s="12"/>
      <c r="E16" s="12"/>
    </row>
    <row r="17" spans="1:5" x14ac:dyDescent="0.25">
      <c r="A17" s="11" t="s">
        <v>172</v>
      </c>
      <c r="B17" s="19">
        <v>0.2401853552550468</v>
      </c>
      <c r="C17" s="12"/>
      <c r="D17" s="12"/>
      <c r="E17" s="12"/>
    </row>
    <row r="18" spans="1:5" x14ac:dyDescent="0.25">
      <c r="A18" s="11" t="s">
        <v>173</v>
      </c>
      <c r="B18" s="46">
        <f>=INDEX(B:B,MATCH("Business beta",A:A,0))*(1+(1-INDEX(B:B,MATCH("Marginal tax rate",A:A,0)))*INDEX(B:B,MATCH("Debt-to-equity ratio",A:A,0)))*(1-INDEX(B:B,MATCH("Cash-to-firm ratio",A:A,0)))</f>
      </c>
      <c r="C18" s="12"/>
      <c r="D18" s="12"/>
      <c r="E18" s="12"/>
    </row>
    <row r="20" spans="1:5" s="17" customFormat="1" x14ac:dyDescent="0.25">
      <c r="A20" s="18" t="s">
        <v>174</v>
      </c>
      <c r="B20" s="31"/>
      <c r="C20" s="31"/>
      <c r="D20" s="31"/>
      <c r="E20" s="31"/>
    </row>
    <row r="21" spans="1:5" s="32" customFormat="1" x14ac:dyDescent="0.25">
      <c r="A21" s="21" t="s">
        <v>175</v>
      </c>
      <c r="B21" s="22" t="s">
        <v>166</v>
      </c>
      <c r="C21" s="22" t="s">
        <v>168</v>
      </c>
      <c r="D21" s="22" t="s">
        <v>176</v>
      </c>
      <c r="E21" s="22" t="s">
        <v>177</v>
      </c>
    </row>
    <row r="22" spans="1:5" x14ac:dyDescent="0.25">
      <c r="A22" s="11" t="s">
        <v>132</v>
      </c>
      <c r="B22" s="20">
        <v>4839.816</v>
      </c>
      <c r="C22" s="25">
        <f>B22/SUM(B22:B25)</f>
      </c>
      <c r="D22" s="19">
        <v>0.109</v>
      </c>
      <c r="E22" s="19">
        <v>0.3141</v>
      </c>
    </row>
    <row r="23" spans="1:5" x14ac:dyDescent="0.25">
      <c r="A23" s="11" t="s">
        <v>178</v>
      </c>
      <c r="B23" s="20">
        <v>4414.746</v>
      </c>
      <c r="C23" s="25">
        <f>B23/SUM(B22:B25)</f>
      </c>
      <c r="D23" s="19">
        <v>0.0611</v>
      </c>
      <c r="E23" s="19">
        <v>0.2551</v>
      </c>
    </row>
    <row r="24" spans="1:5" x14ac:dyDescent="0.25">
      <c r="A24" s="11" t="s">
        <v>179</v>
      </c>
      <c r="B24" s="20">
        <v>17359.369</v>
      </c>
      <c r="C24" s="25">
        <f>B24/SUM(B22:B25)</f>
      </c>
      <c r="D24" s="19">
        <v>0.04559999999999999</v>
      </c>
      <c r="E24" s="19">
        <v>0.2187</v>
      </c>
    </row>
    <row r="25" spans="1:5" x14ac:dyDescent="0.25">
      <c r="A25" s="11" t="s">
        <v>129</v>
      </c>
      <c r="B25" s="20">
        <v>12387.035</v>
      </c>
      <c r="C25" s="25">
        <f>B25/SUM(B22:B25)</f>
      </c>
      <c r="D25" s="19">
        <v>0.0722</v>
      </c>
      <c r="E25" s="19">
        <v>0.2361</v>
      </c>
    </row>
    <row r="27" spans="1:5" x14ac:dyDescent="0.25">
      <c r="A27" s="11" t="s">
        <v>180</v>
      </c>
      <c r="B27" s="25">
        <f>=SUMPRODUCT(INDEX(C:C,MATCH("Country",A:A,0)+1):INDEX(C:C,MATCH(TRUE,INDEX((INDEX(A:A,MATCH("Country",A:A,0)+1):A1048576)="",0),0)+MATCH("Country",A:A,0)+1-1),INDEX(D:D,MATCH("Country",A:A,0)+1):INDEX(D:D,MATCH(TRUE,INDEX((INDEX(A:A,MATCH("Country",A:A,0)+1):A1048576)="",0),0)+MATCH("Country",A:A,0)+1-1))</f>
      </c>
      <c r="C27" s="12"/>
      <c r="D27" s="12"/>
      <c r="E27" s="12"/>
    </row>
    <row r="29" spans="1:5" s="17" customFormat="1" x14ac:dyDescent="0.25">
      <c r="A29" s="18" t="s">
        <v>181</v>
      </c>
      <c r="B29" s="31"/>
      <c r="C29" s="31"/>
      <c r="D29" s="31"/>
      <c r="E29" s="31"/>
    </row>
    <row r="30" spans="1:5" x14ac:dyDescent="0.25">
      <c r="A30" s="11" t="s">
        <v>164</v>
      </c>
      <c r="B30" s="25">
        <f>=INDEX(B:B,MATCH("Risk-free rate",A:A,0))</f>
      </c>
      <c r="C30" s="12"/>
      <c r="D30" s="12"/>
      <c r="E30" s="12"/>
    </row>
    <row r="31" spans="1:5" x14ac:dyDescent="0.25">
      <c r="A31" s="11" t="s">
        <v>182</v>
      </c>
      <c r="B31" s="25">
        <f>=INDEX(B:B,MATCH("Equity beta",A:A,0))*INDEX(B:B,MATCH("Equity risk premium",A:A,0))</f>
      </c>
      <c r="C31" s="12"/>
      <c r="D31" s="12"/>
      <c r="E31" s="12"/>
    </row>
    <row r="32" spans="1:5" x14ac:dyDescent="0.25">
      <c r="A32" s="11" t="s">
        <v>173</v>
      </c>
      <c r="B32" s="46">
        <f>=INDEX(B:B,MATCH("Equity beta",A:A,0))</f>
      </c>
      <c r="C32" s="12"/>
      <c r="D32" s="12"/>
      <c r="E32" s="12"/>
    </row>
    <row r="33" spans="1:5" x14ac:dyDescent="0.25">
      <c r="A33" s="11" t="s">
        <v>183</v>
      </c>
      <c r="B33" s="25">
        <f>=INDEX(B:B,MATCH("Company equity risk premium",A:A,0))</f>
      </c>
      <c r="C33" s="12"/>
      <c r="D33" s="12"/>
      <c r="E33" s="12"/>
    </row>
    <row r="34" spans="1:5" x14ac:dyDescent="0.25">
      <c r="A34" s="11" t="s">
        <v>158</v>
      </c>
      <c r="B34" s="25">
        <f>=INDEX(B:B,MATCH("Risk-free rate",A:A,0))+INDEX(B:B,MATCH("Equity beta",A:A,0))*INDEX(B:B,MATCH("Equity risk premium",A:A,0))</f>
      </c>
      <c r="C34" s="12"/>
      <c r="D34" s="12"/>
      <c r="E34" s="12"/>
    </row>
    <row r="36" spans="1:5" s="17" customFormat="1" x14ac:dyDescent="0.25">
      <c r="A36" s="18" t="s">
        <v>184</v>
      </c>
      <c r="B36" s="31"/>
      <c r="C36" s="31"/>
      <c r="D36" s="31"/>
      <c r="E36" s="31"/>
    </row>
    <row r="37" spans="1:5" x14ac:dyDescent="0.25">
      <c r="A37" s="11" t="s">
        <v>164</v>
      </c>
      <c r="B37" s="25">
        <f>=INDEX(B:B,MATCH("Risk-free rate",A:A,0))</f>
      </c>
      <c r="C37" s="12"/>
      <c r="D37" s="12"/>
      <c r="E37" s="12"/>
    </row>
    <row r="38" spans="1:5" x14ac:dyDescent="0.25">
      <c r="A38" s="11" t="s">
        <v>185</v>
      </c>
      <c r="B38" s="25">
        <f>=INDEX(B:B,MATCH("Stable beta (clamped)",A:A,0))*INDEX(B:B,MATCH("Equity risk premium",A:A,0))</f>
      </c>
      <c r="C38" s="12"/>
      <c r="D38" s="12"/>
      <c r="E38" s="12"/>
    </row>
    <row r="39" spans="1:5" x14ac:dyDescent="0.25">
      <c r="A39" s="11" t="s">
        <v>186</v>
      </c>
      <c r="B39" s="46">
        <f>=MIN(MAX(INDEX(B:B,MATCH("Equity beta",A:A,0)),0.8),1.2)</f>
      </c>
      <c r="C39" s="12"/>
      <c r="D39" s="12"/>
      <c r="E39" s="12"/>
    </row>
    <row r="40" spans="1:5" x14ac:dyDescent="0.25">
      <c r="A40" s="11" t="s">
        <v>183</v>
      </c>
      <c r="B40" s="25">
        <f>=INDEX(B:B,MATCH("Company equity risk premium",A:A,0))</f>
      </c>
      <c r="C40" s="12"/>
      <c r="D40" s="12"/>
      <c r="E40" s="12"/>
    </row>
    <row r="41" spans="1:5" x14ac:dyDescent="0.25">
      <c r="A41" s="11" t="s">
        <v>187</v>
      </c>
      <c r="B41" s="25">
        <f>=INDEX(B:B,MATCH("Risk-free rate",A:A,0))+INDEX(B:B,MATCH("Stable beta (clamped)",A:A,0))*INDEX(B:B,MATCH("Equity risk premium",A:A,0))</f>
      </c>
      <c r="C41" s="12"/>
      <c r="D41" s="12"/>
      <c r="E41" s="12"/>
    </row>
  </sheetData>
  <pageMargins left="0.7" right="0.7" top="0.75" bottom="0.75" header="0.3" footer="0.3"/>
  <pageSetup orientation="portrait" horizontalDpi="4294967295" verticalDpi="4294967295" scale="100" fitToWidth="1" fitToHeight="1"/>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2025-10-22T09:04:53Z</dcterms:created>
  <dcterms:modified xsi:type="dcterms:W3CDTF">2025-10-22T09:04:53Z</dcterms:modified>
</cp:coreProperties>
</file>